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gramming\ENC\"/>
    </mc:Choice>
  </mc:AlternateContent>
  <xr:revisionPtr revIDLastSave="0" documentId="13_ncr:1_{31923218-84D9-447F-8D35-B749E0C2513A}" xr6:coauthVersionLast="47" xr6:coauthVersionMax="47" xr10:uidLastSave="{00000000-0000-0000-0000-000000000000}"/>
  <bookViews>
    <workbookView xWindow="29055" yWindow="600" windowWidth="27105" windowHeight="31800" xr2:uid="{A40E0C89-0A8A-441C-ABE0-4CB9BA840E5D}"/>
  </bookViews>
  <sheets>
    <sheet name="Calc" sheetId="1" r:id="rId1"/>
    <sheet name="Abou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D31" i="1"/>
  <c r="D30" i="1"/>
  <c r="D29" i="1"/>
  <c r="D28" i="1"/>
  <c r="D27" i="1"/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 l="1"/>
  <c r="D12" i="1"/>
  <c r="D11" i="1"/>
  <c r="D10" i="1"/>
  <c r="D9" i="1"/>
  <c r="D8" i="1"/>
  <c r="D7" i="1"/>
  <c r="D6" i="1"/>
  <c r="G6" i="1" l="1"/>
  <c r="H6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7" i="1"/>
  <c r="H7" i="1" s="1"/>
  <c r="H32" i="1" l="1"/>
  <c r="B34" i="1" s="1"/>
  <c r="G32" i="1"/>
  <c r="B35" i="1" l="1"/>
</calcChain>
</file>

<file path=xl/sharedStrings.xml><?xml version="1.0" encoding="utf-8"?>
<sst xmlns="http://schemas.openxmlformats.org/spreadsheetml/2006/main" count="66" uniqueCount="54">
  <si>
    <t>age</t>
  </si>
  <si>
    <t>Blood Marker</t>
  </si>
  <si>
    <t>Units</t>
  </si>
  <si>
    <t>Test date</t>
  </si>
  <si>
    <t>Birth date</t>
  </si>
  <si>
    <t>years</t>
  </si>
  <si>
    <t>Albumin</t>
  </si>
  <si>
    <t>g/dL</t>
  </si>
  <si>
    <t>Alkaline Phosphatase</t>
  </si>
  <si>
    <t xml:space="preserve"> U/L</t>
  </si>
  <si>
    <t>Urea Nitrogen (BUN)</t>
  </si>
  <si>
    <t>mg/dL</t>
  </si>
  <si>
    <t>Cholesterol total</t>
  </si>
  <si>
    <t>Creatinine</t>
  </si>
  <si>
    <t>Cystatin C</t>
  </si>
  <si>
    <t>mg/L</t>
  </si>
  <si>
    <t>HbA1c</t>
  </si>
  <si>
    <t>%</t>
  </si>
  <si>
    <t>CRP</t>
  </si>
  <si>
    <t>GGT</t>
  </si>
  <si>
    <t>U/L</t>
  </si>
  <si>
    <t>Erythrocytes (RBC)</t>
  </si>
  <si>
    <t>Mean Cell/Corpuscular Volume (MCV)</t>
  </si>
  <si>
    <t xml:space="preserve"> fL</t>
  </si>
  <si>
    <t>Red Cell Dist Width (RDW)</t>
  </si>
  <si>
    <t xml:space="preserve"> %</t>
  </si>
  <si>
    <t>Monocytes</t>
  </si>
  <si>
    <r>
      <t>cells/</t>
    </r>
    <r>
      <rPr>
        <sz val="10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L</t>
    </r>
  </si>
  <si>
    <t>Neutrophils</t>
  </si>
  <si>
    <t>Lymphocyte</t>
  </si>
  <si>
    <t>Mean Sphered Cell Volume (MSCV)</t>
  </si>
  <si>
    <t>ALT</t>
  </si>
  <si>
    <t>SHBG</t>
  </si>
  <si>
    <t>nmol/L</t>
  </si>
  <si>
    <t>Vitamin D</t>
  </si>
  <si>
    <t>ng/mL</t>
  </si>
  <si>
    <t>High light scatter reticulocytes</t>
  </si>
  <si>
    <t>Glucose</t>
  </si>
  <si>
    <t>Platelet distribution width (PDW)</t>
  </si>
  <si>
    <t>Mean Corpuscular Hemoglobin (MCH)</t>
  </si>
  <si>
    <t>pg</t>
  </si>
  <si>
    <t>Platelet crit</t>
  </si>
  <si>
    <t>Apolipoprotein A</t>
  </si>
  <si>
    <t>Sex</t>
  </si>
  <si>
    <t>M</t>
  </si>
  <si>
    <t>Biological age</t>
  </si>
  <si>
    <t>Chronological age</t>
  </si>
  <si>
    <t>Biological Age Acceleration</t>
  </si>
  <si>
    <t>Biological age estimation using circulating blood biomarkers</t>
  </si>
  <si>
    <t>https://pubmed.ncbi.nlm.nih.gov/37884697/</t>
  </si>
  <si>
    <t>Excel version developed by Sergey Vlasov</t>
  </si>
  <si>
    <t>https://biomarkeroptimizers.com/</t>
  </si>
  <si>
    <r>
      <t>10</t>
    </r>
    <r>
      <rPr>
        <vertAlign val="superscript"/>
        <sz val="11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scheme val="minor"/>
      </rPr>
      <t xml:space="preserve"> cells/</t>
    </r>
    <r>
      <rPr>
        <sz val="10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L</t>
    </r>
  </si>
  <si>
    <t>v1.1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</si>
</sst>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Symbol"/>
      <family val="1"/>
      <charset val="2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E5FF"/>
        <bgColor theme="4" tint="0.7999511703848384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/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2" fontId="0" fillId="2" borderId="0" xfId="0" applyNumberFormat="1" applyFill="1"/>
    <xf numFmtId="0" fontId="3" fillId="0" borderId="0" xfId="1"/>
    <xf numFmtId="16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biomarkeroptimizers.com/" TargetMode="External"/><Relationship Id="rId1" Type="http://schemas.openxmlformats.org/officeDocument/2006/relationships/hyperlink" Target="https://pubmed.ncbi.nlm.nih.gov/3788469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4CBC-D5F4-463D-B2E2-2E248CA0E3B2}">
  <dimension ref="A1:H35"/>
  <sheetViews>
    <sheetView tabSelected="1" workbookViewId="0">
      <selection activeCell="B1" sqref="B1"/>
    </sheetView>
  </sheetViews>
  <sheetFormatPr defaultRowHeight="15" x14ac:dyDescent="0.25"/>
  <cols>
    <col min="1" max="1" width="44.28515625" bestFit="1" customWidth="1"/>
    <col min="2" max="2" width="13" customWidth="1"/>
    <col min="3" max="3" width="22.28515625" customWidth="1"/>
    <col min="4" max="4" width="9.140625" hidden="1" customWidth="1"/>
    <col min="5" max="5" width="48.28515625" hidden="1" customWidth="1"/>
    <col min="6" max="6" width="11" hidden="1" customWidth="1"/>
    <col min="7" max="7" width="18.7109375" hidden="1" customWidth="1"/>
    <col min="8" max="8" width="13.42578125" hidden="1" customWidth="1"/>
  </cols>
  <sheetData>
    <row r="1" spans="1:8" x14ac:dyDescent="0.25">
      <c r="A1" t="s">
        <v>3</v>
      </c>
      <c r="B1" s="4">
        <v>45292</v>
      </c>
      <c r="C1" s="2"/>
    </row>
    <row r="2" spans="1:8" x14ac:dyDescent="0.25">
      <c r="A2" t="s">
        <v>4</v>
      </c>
      <c r="B2" s="4">
        <v>20455</v>
      </c>
      <c r="C2" s="2"/>
    </row>
    <row r="3" spans="1:8" x14ac:dyDescent="0.25">
      <c r="A3" t="s">
        <v>43</v>
      </c>
      <c r="B3" s="4" t="s">
        <v>44</v>
      </c>
      <c r="C3" s="2"/>
    </row>
    <row r="5" spans="1:8" x14ac:dyDescent="0.25">
      <c r="A5" s="1" t="s">
        <v>1</v>
      </c>
      <c r="B5" s="1" t="s">
        <v>2</v>
      </c>
      <c r="C5" s="1"/>
    </row>
    <row r="6" spans="1:8" hidden="1" x14ac:dyDescent="0.25">
      <c r="A6" t="s">
        <v>0</v>
      </c>
      <c r="B6" t="s">
        <v>5</v>
      </c>
      <c r="D6">
        <f>YEARFRAC(B2,B1)</f>
        <v>68</v>
      </c>
      <c r="E6">
        <v>-2.5669127E-2</v>
      </c>
      <c r="F6">
        <v>56.048775200000001</v>
      </c>
      <c r="G6">
        <f>(D6-F6)*E6</f>
        <v>-0.30677750719674957</v>
      </c>
      <c r="H6">
        <f>G6</f>
        <v>-0.30677750719674957</v>
      </c>
    </row>
    <row r="7" spans="1:8" x14ac:dyDescent="0.25">
      <c r="A7" t="s">
        <v>6</v>
      </c>
      <c r="B7" t="s">
        <v>7</v>
      </c>
      <c r="C7" s="3">
        <v>4.6589999999999998</v>
      </c>
      <c r="D7">
        <f>C7*10</f>
        <v>46.589999999999996</v>
      </c>
      <c r="E7">
        <v>-1.1331946000000001E-2</v>
      </c>
      <c r="F7">
        <v>45.123876299999999</v>
      </c>
      <c r="G7">
        <f>(D7-F7)*E7</f>
        <v>-1.6614034597720168E-2</v>
      </c>
      <c r="H7">
        <f>IF(ISBLANK(C7),0,G7)</f>
        <v>-1.6614034597720168E-2</v>
      </c>
    </row>
    <row r="8" spans="1:8" x14ac:dyDescent="0.25">
      <c r="A8" t="s">
        <v>8</v>
      </c>
      <c r="B8" t="s">
        <v>20</v>
      </c>
      <c r="C8" s="3">
        <v>66.099999999999994</v>
      </c>
      <c r="D8">
        <f>C8</f>
        <v>66.099999999999994</v>
      </c>
      <c r="E8">
        <v>1.6494599999999999E-3</v>
      </c>
      <c r="F8">
        <v>82.684797500000002</v>
      </c>
      <c r="G8">
        <f t="shared" ref="G8:G31" si="0">(D8-F8)*E8</f>
        <v>-2.7355960084350012E-2</v>
      </c>
      <c r="H8">
        <f t="shared" ref="H8:H31" si="1">IF(ISBLANK(C8),0,G8)</f>
        <v>-2.7355960084350012E-2</v>
      </c>
    </row>
    <row r="9" spans="1:8" x14ac:dyDescent="0.25">
      <c r="A9" t="s">
        <v>10</v>
      </c>
      <c r="B9" t="s">
        <v>11</v>
      </c>
      <c r="C9" s="3">
        <v>24.558947073648799</v>
      </c>
      <c r="D9">
        <f>C9*0.3571</f>
        <v>8.7699999999999854</v>
      </c>
      <c r="E9">
        <v>-2.9554871999999999E-2</v>
      </c>
      <c r="F9">
        <v>5.3547152000000002</v>
      </c>
      <c r="G9">
        <f t="shared" si="0"/>
        <v>-0.10093830510754516</v>
      </c>
      <c r="H9">
        <f t="shared" si="1"/>
        <v>-0.10093830510754516</v>
      </c>
    </row>
    <row r="10" spans="1:8" x14ac:dyDescent="0.25">
      <c r="A10" t="s">
        <v>12</v>
      </c>
      <c r="B10" t="s">
        <v>11</v>
      </c>
      <c r="C10" s="3">
        <v>156.49651972157699</v>
      </c>
      <c r="D10">
        <f>C10*0.02586</f>
        <v>4.0469999999999811</v>
      </c>
      <c r="E10">
        <v>-8.0565600000000001E-2</v>
      </c>
      <c r="F10">
        <v>5.6177437000000001</v>
      </c>
      <c r="G10">
        <f t="shared" si="0"/>
        <v>0.12654790863672155</v>
      </c>
      <c r="H10">
        <f t="shared" si="1"/>
        <v>0.12654790863672155</v>
      </c>
    </row>
    <row r="11" spans="1:8" x14ac:dyDescent="0.25">
      <c r="A11" t="s">
        <v>13</v>
      </c>
      <c r="B11" t="s">
        <v>11</v>
      </c>
      <c r="C11" s="3">
        <v>1.1897760687627199</v>
      </c>
      <c r="D11">
        <f>C11*88.42</f>
        <v>105.19999999999969</v>
      </c>
      <c r="E11">
        <v>-1.095746E-2</v>
      </c>
      <c r="F11">
        <v>71.565605000000005</v>
      </c>
      <c r="G11">
        <f t="shared" si="0"/>
        <v>-0.36854753783669658</v>
      </c>
      <c r="H11">
        <f t="shared" si="1"/>
        <v>-0.36854753783669658</v>
      </c>
    </row>
    <row r="12" spans="1:8" x14ac:dyDescent="0.25">
      <c r="A12" t="s">
        <v>14</v>
      </c>
      <c r="B12" t="s">
        <v>15</v>
      </c>
      <c r="C12" s="3">
        <v>1.212</v>
      </c>
      <c r="D12">
        <f>C12</f>
        <v>1.212</v>
      </c>
      <c r="E12">
        <v>1.8595564360000001</v>
      </c>
      <c r="F12">
        <v>0.90094600000000002</v>
      </c>
      <c r="G12">
        <f t="shared" si="0"/>
        <v>0.57842246764354388</v>
      </c>
      <c r="H12">
        <f t="shared" si="1"/>
        <v>0.57842246764354388</v>
      </c>
    </row>
    <row r="13" spans="1:8" x14ac:dyDescent="0.25">
      <c r="A13" t="s">
        <v>16</v>
      </c>
      <c r="B13" t="s">
        <v>17</v>
      </c>
      <c r="C13" s="3">
        <v>5.9209759999999996</v>
      </c>
      <c r="D13">
        <f>(C13-2.152)/0.09148</f>
        <v>41.199999999999989</v>
      </c>
      <c r="E13">
        <v>1.8116674999999999E-2</v>
      </c>
      <c r="F13">
        <v>35.478571100000003</v>
      </c>
      <c r="G13">
        <f t="shared" si="0"/>
        <v>0.10365326791690722</v>
      </c>
      <c r="H13">
        <f t="shared" si="1"/>
        <v>0.10365326791690722</v>
      </c>
    </row>
    <row r="14" spans="1:8" x14ac:dyDescent="0.25">
      <c r="A14" t="s">
        <v>18</v>
      </c>
      <c r="B14" t="s">
        <v>15</v>
      </c>
      <c r="C14" s="3">
        <v>2.4</v>
      </c>
      <c r="D14">
        <f>LN(C14)</f>
        <v>0.87546873735389985</v>
      </c>
      <c r="E14">
        <v>7.9109916000000002E-2</v>
      </c>
      <c r="F14">
        <v>0.30036239999999997</v>
      </c>
      <c r="G14">
        <f t="shared" si="0"/>
        <v>4.5496614039134679E-2</v>
      </c>
      <c r="H14">
        <f t="shared" si="1"/>
        <v>4.5496614039134679E-2</v>
      </c>
    </row>
    <row r="15" spans="1:8" x14ac:dyDescent="0.25">
      <c r="A15" t="s">
        <v>19</v>
      </c>
      <c r="B15" t="s">
        <v>20</v>
      </c>
      <c r="C15" s="3">
        <v>35.9</v>
      </c>
      <c r="D15">
        <f>LN(C15)</f>
        <v>3.5807372954942331</v>
      </c>
      <c r="E15">
        <v>0.26555031099999998</v>
      </c>
      <c r="F15">
        <v>3.3795613000000002</v>
      </c>
      <c r="G15">
        <f t="shared" si="0"/>
        <v>5.3422348169228147E-2</v>
      </c>
      <c r="H15">
        <f t="shared" si="1"/>
        <v>5.3422348169228147E-2</v>
      </c>
    </row>
    <row r="16" spans="1:8" ht="17.25" x14ac:dyDescent="0.25">
      <c r="A16" t="s">
        <v>21</v>
      </c>
      <c r="B16" t="s">
        <v>52</v>
      </c>
      <c r="C16" s="3">
        <v>4.17</v>
      </c>
      <c r="D16">
        <f>C16</f>
        <v>4.17</v>
      </c>
      <c r="E16">
        <v>-0.20444215299999999</v>
      </c>
      <c r="F16">
        <v>4.4994648000000002</v>
      </c>
      <c r="G16">
        <f t="shared" si="0"/>
        <v>6.7356493049714444E-2</v>
      </c>
      <c r="H16">
        <f t="shared" si="1"/>
        <v>6.7356493049714444E-2</v>
      </c>
    </row>
    <row r="17" spans="1:8" x14ac:dyDescent="0.25">
      <c r="A17" t="s">
        <v>22</v>
      </c>
      <c r="B17" t="s">
        <v>23</v>
      </c>
      <c r="C17" s="3">
        <v>89.2</v>
      </c>
      <c r="D17">
        <f>C17</f>
        <v>89.2</v>
      </c>
      <c r="E17">
        <v>1.7165356E-2</v>
      </c>
      <c r="F17">
        <v>91.925109899999995</v>
      </c>
      <c r="G17">
        <f t="shared" si="0"/>
        <v>-4.677748157262427E-2</v>
      </c>
      <c r="H17">
        <f t="shared" si="1"/>
        <v>-4.677748157262427E-2</v>
      </c>
    </row>
    <row r="18" spans="1:8" x14ac:dyDescent="0.25">
      <c r="A18" t="s">
        <v>24</v>
      </c>
      <c r="B18" t="s">
        <v>25</v>
      </c>
      <c r="C18" s="3">
        <v>14.8</v>
      </c>
      <c r="D18">
        <f>C18</f>
        <v>14.8</v>
      </c>
      <c r="E18">
        <v>0.20200989499999999</v>
      </c>
      <c r="F18">
        <v>13.4342296</v>
      </c>
      <c r="G18">
        <f t="shared" si="0"/>
        <v>0.27589913509810809</v>
      </c>
      <c r="H18">
        <f t="shared" si="1"/>
        <v>0.27589913509810809</v>
      </c>
    </row>
    <row r="19" spans="1:8" x14ac:dyDescent="0.25">
      <c r="A19" t="s">
        <v>26</v>
      </c>
      <c r="B19" t="s">
        <v>27</v>
      </c>
      <c r="C19" s="3">
        <v>500</v>
      </c>
      <c r="D19">
        <f>C19/1000</f>
        <v>0.5</v>
      </c>
      <c r="E19">
        <v>0.36937313999999999</v>
      </c>
      <c r="F19">
        <v>0.47469869999999997</v>
      </c>
      <c r="G19">
        <f t="shared" si="0"/>
        <v>9.3456206270820102E-3</v>
      </c>
      <c r="H19">
        <f t="shared" si="1"/>
        <v>9.3456206270820102E-3</v>
      </c>
    </row>
    <row r="20" spans="1:8" x14ac:dyDescent="0.25">
      <c r="A20" t="s">
        <v>28</v>
      </c>
      <c r="B20" t="s">
        <v>27</v>
      </c>
      <c r="C20" s="3">
        <v>6700</v>
      </c>
      <c r="D20">
        <f>C20/1000</f>
        <v>6.7</v>
      </c>
      <c r="E20">
        <v>6.6790920000000004E-2</v>
      </c>
      <c r="F20">
        <v>4.1849454000000001</v>
      </c>
      <c r="G20">
        <f t="shared" si="0"/>
        <v>0.16798281058423201</v>
      </c>
      <c r="H20">
        <f t="shared" si="1"/>
        <v>0.16798281058423201</v>
      </c>
    </row>
    <row r="21" spans="1:8" x14ac:dyDescent="0.25">
      <c r="A21" t="s">
        <v>29</v>
      </c>
      <c r="B21" t="s">
        <v>25</v>
      </c>
      <c r="C21" s="3">
        <v>11.7</v>
      </c>
      <c r="D21">
        <f>C21</f>
        <v>11.7</v>
      </c>
      <c r="E21">
        <v>-1.08158E-2</v>
      </c>
      <c r="F21">
        <v>28.5817604</v>
      </c>
      <c r="G21">
        <f t="shared" si="0"/>
        <v>0.18258974413432003</v>
      </c>
      <c r="H21">
        <f t="shared" si="1"/>
        <v>0.18258974413432003</v>
      </c>
    </row>
    <row r="22" spans="1:8" x14ac:dyDescent="0.25">
      <c r="A22" t="s">
        <v>30</v>
      </c>
      <c r="B22" t="s">
        <v>23</v>
      </c>
      <c r="C22" s="3">
        <v>80.599999999999994</v>
      </c>
      <c r="D22">
        <f>C22</f>
        <v>80.599999999999994</v>
      </c>
      <c r="E22">
        <v>6.736204E-3</v>
      </c>
      <c r="F22">
        <v>83.6363269</v>
      </c>
      <c r="G22">
        <f t="shared" si="0"/>
        <v>-2.0453317409087641E-2</v>
      </c>
      <c r="H22">
        <f t="shared" si="1"/>
        <v>-2.0453317409087641E-2</v>
      </c>
    </row>
    <row r="23" spans="1:8" x14ac:dyDescent="0.25">
      <c r="A23" t="s">
        <v>31</v>
      </c>
      <c r="B23" t="s">
        <v>9</v>
      </c>
      <c r="C23" s="3">
        <v>19.73</v>
      </c>
      <c r="D23">
        <f>LN(C23)</f>
        <v>2.982140320034524</v>
      </c>
      <c r="E23">
        <v>-0.312442261</v>
      </c>
      <c r="F23">
        <v>3.077868</v>
      </c>
      <c r="G23">
        <f t="shared" si="0"/>
        <v>2.9909372768697737E-2</v>
      </c>
      <c r="H23">
        <f t="shared" si="1"/>
        <v>2.9909372768697737E-2</v>
      </c>
    </row>
    <row r="24" spans="1:8" x14ac:dyDescent="0.25">
      <c r="A24" t="s">
        <v>32</v>
      </c>
      <c r="B24" t="s">
        <v>33</v>
      </c>
      <c r="C24" s="3">
        <v>30.1</v>
      </c>
      <c r="D24">
        <f>LN(C24)</f>
        <v>3.4045251717548299</v>
      </c>
      <c r="E24">
        <v>0.29232318600000001</v>
      </c>
      <c r="F24">
        <v>3.8202786999999998</v>
      </c>
      <c r="G24">
        <f t="shared" si="0"/>
        <v>-0.12153439596736905</v>
      </c>
      <c r="H24">
        <f t="shared" si="1"/>
        <v>-0.12153439596736905</v>
      </c>
    </row>
    <row r="25" spans="1:8" x14ac:dyDescent="0.25">
      <c r="A25" t="s">
        <v>34</v>
      </c>
      <c r="B25" t="s">
        <v>35</v>
      </c>
      <c r="C25" s="3">
        <v>39.54326923</v>
      </c>
      <c r="D25">
        <f>LN(C25*2.496)</f>
        <v>4.5920849464199831</v>
      </c>
      <c r="E25">
        <v>-0.26546786700000002</v>
      </c>
      <c r="F25">
        <v>3.6052878000000002</v>
      </c>
      <c r="G25">
        <f t="shared" si="0"/>
        <v>-0.26196293362179957</v>
      </c>
      <c r="H25">
        <f t="shared" si="1"/>
        <v>-0.26196293362179957</v>
      </c>
    </row>
    <row r="26" spans="1:8" x14ac:dyDescent="0.25">
      <c r="A26" t="s">
        <v>36</v>
      </c>
      <c r="B26" t="s">
        <v>17</v>
      </c>
      <c r="C26" s="3">
        <v>0.35</v>
      </c>
      <c r="D26">
        <f>C26</f>
        <v>0.35</v>
      </c>
      <c r="E26">
        <v>0.16923416499999999</v>
      </c>
      <c r="F26">
        <v>0.39881519999999998</v>
      </c>
      <c r="G26">
        <f t="shared" si="0"/>
        <v>-8.2611996113079993E-3</v>
      </c>
      <c r="H26">
        <f t="shared" si="1"/>
        <v>-8.2611996113079993E-3</v>
      </c>
    </row>
    <row r="27" spans="1:8" x14ac:dyDescent="0.25">
      <c r="A27" t="s">
        <v>37</v>
      </c>
      <c r="B27" t="s">
        <v>11</v>
      </c>
      <c r="C27" s="3">
        <v>83.621621621621614</v>
      </c>
      <c r="D27">
        <f>C27*0.0555</f>
        <v>4.641</v>
      </c>
      <c r="E27">
        <v>3.2171478000000003E-2</v>
      </c>
      <c r="F27">
        <v>4.9563053999999998</v>
      </c>
      <c r="G27">
        <f t="shared" si="0"/>
        <v>-1.0143840739381193E-2</v>
      </c>
      <c r="H27">
        <f t="shared" si="1"/>
        <v>-1.0143840739381193E-2</v>
      </c>
    </row>
    <row r="28" spans="1:8" x14ac:dyDescent="0.25">
      <c r="A28" t="s">
        <v>38</v>
      </c>
      <c r="B28" t="s">
        <v>17</v>
      </c>
      <c r="C28" s="3">
        <v>15.7</v>
      </c>
      <c r="D28">
        <f>C28</f>
        <v>15.7</v>
      </c>
      <c r="E28">
        <v>7.1527710999999994E-2</v>
      </c>
      <c r="F28">
        <v>16.454357600000002</v>
      </c>
      <c r="G28">
        <f t="shared" si="0"/>
        <v>-5.3957472403453756E-2</v>
      </c>
      <c r="H28">
        <f t="shared" si="1"/>
        <v>-5.3957472403453756E-2</v>
      </c>
    </row>
    <row r="29" spans="1:8" x14ac:dyDescent="0.25">
      <c r="A29" t="s">
        <v>39</v>
      </c>
      <c r="B29" t="s">
        <v>40</v>
      </c>
      <c r="C29" s="3">
        <v>30.3</v>
      </c>
      <c r="D29">
        <f>C29</f>
        <v>30.3</v>
      </c>
      <c r="E29">
        <v>2.7464869999999999E-2</v>
      </c>
      <c r="F29">
        <v>31.8396206</v>
      </c>
      <c r="G29">
        <f t="shared" si="0"/>
        <v>-4.2285479628321979E-2</v>
      </c>
      <c r="H29">
        <f t="shared" si="1"/>
        <v>-4.2285479628321979E-2</v>
      </c>
    </row>
    <row r="30" spans="1:8" x14ac:dyDescent="0.25">
      <c r="A30" t="s">
        <v>41</v>
      </c>
      <c r="B30" t="s">
        <v>17</v>
      </c>
      <c r="C30" s="3">
        <v>0.29799999999999999</v>
      </c>
      <c r="D30">
        <f>C30</f>
        <v>0.29799999999999999</v>
      </c>
      <c r="E30">
        <v>-1.329561046</v>
      </c>
      <c r="F30">
        <v>0.23853959999999999</v>
      </c>
      <c r="G30">
        <f t="shared" si="0"/>
        <v>-7.9056231619578393E-2</v>
      </c>
      <c r="H30">
        <f t="shared" si="1"/>
        <v>-7.9056231619578393E-2</v>
      </c>
    </row>
    <row r="31" spans="1:8" x14ac:dyDescent="0.25">
      <c r="A31" t="s">
        <v>42</v>
      </c>
      <c r="B31" t="s">
        <v>11</v>
      </c>
      <c r="C31" s="3">
        <v>164.7</v>
      </c>
      <c r="D31">
        <f>C31/100</f>
        <v>1.6469999999999998</v>
      </c>
      <c r="E31">
        <v>-0.18513939500000001</v>
      </c>
      <c r="F31">
        <v>1.5238771</v>
      </c>
      <c r="G31">
        <f t="shared" si="0"/>
        <v>-2.2794899216645466E-2</v>
      </c>
      <c r="H31">
        <f t="shared" si="1"/>
        <v>-2.2794899216645466E-2</v>
      </c>
    </row>
    <row r="32" spans="1:8" x14ac:dyDescent="0.25">
      <c r="G32">
        <f>SUM(G6:G31)*10</f>
        <v>1.5316518605505915</v>
      </c>
      <c r="H32">
        <f>SUM(H6:H31)*10</f>
        <v>1.5316518605505915</v>
      </c>
    </row>
    <row r="33" spans="1:2" x14ac:dyDescent="0.25">
      <c r="A33" t="s">
        <v>46</v>
      </c>
      <c r="B33" s="5">
        <f>D6</f>
        <v>68</v>
      </c>
    </row>
    <row r="34" spans="1:2" x14ac:dyDescent="0.25">
      <c r="A34" t="s">
        <v>47</v>
      </c>
      <c r="B34" s="5">
        <f>H32</f>
        <v>1.5316518605505915</v>
      </c>
    </row>
    <row r="35" spans="1:2" x14ac:dyDescent="0.25">
      <c r="A35" t="s">
        <v>45</v>
      </c>
      <c r="B35" s="5">
        <f>B33+B34</f>
        <v>69.531651860550596</v>
      </c>
    </row>
  </sheetData>
  <dataValidations count="1">
    <dataValidation type="list" allowBlank="1" showInputMessage="1" showErrorMessage="1" sqref="B3" xr:uid="{6AD59854-AB1E-4177-A6DC-B7C1AA66BB6E}">
      <formula1>"M"</formula1>
    </dataValidation>
  </dataValidations>
  <pageMargins left="0.7" right="0.7" top="0.75" bottom="0.75" header="0.3" footer="0.3"/>
  <pageSetup orientation="portrait" horizontalDpi="0" verticalDpi="0" r:id="rId1"/>
  <ignoredErrors>
    <ignoredError sqref="D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6F73-C141-4824-B224-32E3CFC780EC}">
  <dimension ref="A1:A8"/>
  <sheetViews>
    <sheetView workbookViewId="0">
      <selection activeCell="A8" sqref="A8"/>
    </sheetView>
  </sheetViews>
  <sheetFormatPr defaultRowHeight="15" x14ac:dyDescent="0.25"/>
  <cols>
    <col min="1" max="1" width="55.42578125" bestFit="1" customWidth="1"/>
  </cols>
  <sheetData>
    <row r="1" spans="1:1" x14ac:dyDescent="0.25">
      <c r="A1" t="s">
        <v>48</v>
      </c>
    </row>
    <row r="2" spans="1:1" x14ac:dyDescent="0.25">
      <c r="A2" s="6" t="s">
        <v>49</v>
      </c>
    </row>
    <row r="4" spans="1:1" x14ac:dyDescent="0.25">
      <c r="A4" t="s">
        <v>50</v>
      </c>
    </row>
    <row r="5" spans="1:1" x14ac:dyDescent="0.25">
      <c r="A5" s="6" t="s">
        <v>51</v>
      </c>
    </row>
    <row r="7" spans="1:1" x14ac:dyDescent="0.25">
      <c r="A7" t="s">
        <v>53</v>
      </c>
    </row>
    <row r="8" spans="1:1" x14ac:dyDescent="0.25">
      <c r="A8" s="7">
        <v>45346</v>
      </c>
    </row>
  </sheetData>
  <hyperlinks>
    <hyperlink ref="A2" r:id="rId1" xr:uid="{8817E13A-8A5D-41EC-9908-38AFE2E2D3C4}"/>
    <hyperlink ref="A5" r:id="rId2" xr:uid="{CC685D4A-5CBF-48F3-A6F3-D3A0EB7DB33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</vt:lpstr>
      <vt:lpstr>About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sv</cp:lastModifiedBy>
  <dcterms:created xsi:type="dcterms:W3CDTF">2024-02-06T14:43:38Z</dcterms:created>
  <dcterms:modified xsi:type="dcterms:W3CDTF">2024-02-24T13:35:13Z</dcterms:modified>
</cp:coreProperties>
</file>