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ivate\lifespan\"/>
    </mc:Choice>
  </mc:AlternateContent>
  <xr:revisionPtr revIDLastSave="0" documentId="13_ncr:1_{A0415CD8-F62F-4A15-BD32-FC42025F0237}" xr6:coauthVersionLast="47" xr6:coauthVersionMax="47" xr10:uidLastSave="{00000000-0000-0000-0000-000000000000}"/>
  <bookViews>
    <workbookView xWindow="27375" yWindow="2505" windowWidth="24255" windowHeight="26415" activeTab="1" xr2:uid="{A59DC0A3-1D0F-4F4D-8783-77E817CB5AF2}"/>
  </bookViews>
  <sheets>
    <sheet name="List" sheetId="1" r:id="rId1"/>
    <sheet name="Food" sheetId="2" r:id="rId2"/>
    <sheet name="TT" sheetId="4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5" i="2"/>
  <c r="C4" i="2"/>
  <c r="C6" i="2"/>
  <c r="C8" i="2"/>
  <c r="C7" i="2"/>
  <c r="C9" i="2"/>
  <c r="C10" i="2"/>
  <c r="C11" i="2"/>
  <c r="C14" i="2"/>
  <c r="C13" i="2"/>
  <c r="C12" i="2"/>
  <c r="C17" i="2"/>
  <c r="C16" i="2"/>
  <c r="C15" i="2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19" i="4"/>
  <c r="C57" i="4"/>
  <c r="C6" i="4"/>
  <c r="C56" i="4"/>
  <c r="C55" i="4"/>
  <c r="C54" i="4"/>
  <c r="C53" i="4"/>
  <c r="C32" i="4"/>
  <c r="C52" i="4"/>
  <c r="C51" i="4"/>
  <c r="C50" i="4"/>
  <c r="C29" i="4"/>
  <c r="C49" i="4"/>
  <c r="C11" i="4"/>
  <c r="C48" i="4"/>
  <c r="C26" i="4"/>
  <c r="C47" i="4"/>
  <c r="C46" i="4"/>
  <c r="C45" i="4"/>
  <c r="C44" i="4"/>
  <c r="C27" i="4"/>
  <c r="C43" i="4"/>
  <c r="C30" i="4"/>
  <c r="C42" i="4"/>
  <c r="C31" i="4"/>
  <c r="C41" i="4"/>
  <c r="C13" i="4"/>
  <c r="C40" i="4"/>
  <c r="C39" i="4"/>
  <c r="C25" i="4"/>
  <c r="C38" i="4"/>
  <c r="C37" i="4"/>
  <c r="C22" i="4"/>
  <c r="C36" i="4"/>
  <c r="C81" i="2"/>
  <c r="C35" i="4"/>
  <c r="C10" i="4"/>
  <c r="C34" i="4"/>
  <c r="C18" i="4"/>
  <c r="C33" i="4"/>
  <c r="C17" i="4"/>
  <c r="C16" i="4"/>
  <c r="C28" i="4"/>
  <c r="C24" i="4"/>
  <c r="C23" i="4"/>
  <c r="C21" i="4"/>
  <c r="C20" i="4"/>
  <c r="C15" i="4"/>
  <c r="C14" i="4"/>
  <c r="C12" i="4"/>
  <c r="C9" i="4"/>
  <c r="C128" i="2"/>
  <c r="C8" i="4"/>
  <c r="C7" i="4"/>
  <c r="C5" i="4"/>
  <c r="C4" i="4"/>
  <c r="C3" i="4"/>
  <c r="C2" i="4"/>
  <c r="C130" i="2"/>
  <c r="D130" i="2"/>
  <c r="C129" i="2"/>
  <c r="D129" i="2"/>
  <c r="D128" i="2"/>
  <c r="D127" i="2"/>
  <c r="C127" i="2"/>
  <c r="D126" i="2"/>
  <c r="D123" i="2"/>
  <c r="C126" i="2"/>
  <c r="C125" i="2"/>
  <c r="D125" i="2"/>
  <c r="D124" i="2"/>
  <c r="C124" i="2"/>
  <c r="C123" i="2"/>
  <c r="D122" i="2"/>
  <c r="C122" i="2"/>
  <c r="D121" i="2"/>
  <c r="C121" i="2"/>
  <c r="D120" i="2"/>
  <c r="C120" i="2"/>
  <c r="D119" i="2"/>
  <c r="C119" i="2"/>
  <c r="D118" i="2"/>
  <c r="C118" i="2"/>
  <c r="C117" i="2"/>
  <c r="D117" i="2"/>
  <c r="D116" i="2"/>
  <c r="C116" i="2"/>
  <c r="D115" i="2"/>
  <c r="C115" i="2"/>
  <c r="D114" i="2"/>
  <c r="C114" i="2"/>
  <c r="C113" i="2"/>
  <c r="D112" i="2"/>
  <c r="C112" i="2"/>
  <c r="D102" i="2"/>
  <c r="D111" i="2"/>
  <c r="C111" i="2"/>
  <c r="D110" i="2"/>
  <c r="D81" i="2"/>
  <c r="D80" i="2"/>
  <c r="C110" i="2"/>
  <c r="D109" i="2"/>
  <c r="C109" i="2"/>
  <c r="D108" i="2"/>
  <c r="D87" i="2"/>
  <c r="C108" i="2"/>
  <c r="D107" i="2"/>
  <c r="D106" i="2"/>
  <c r="D104" i="2"/>
  <c r="D83" i="2"/>
  <c r="D103" i="2"/>
  <c r="D91" i="2"/>
  <c r="C90" i="2"/>
  <c r="D90" i="2"/>
  <c r="D89" i="2"/>
  <c r="D88" i="2"/>
  <c r="C106" i="2"/>
  <c r="C107" i="2"/>
  <c r="D105" i="2"/>
  <c r="C105" i="2"/>
  <c r="C104" i="2"/>
  <c r="C103" i="2"/>
  <c r="C102" i="2"/>
  <c r="D101" i="2"/>
  <c r="C101" i="2"/>
  <c r="D100" i="2"/>
  <c r="C100" i="2"/>
  <c r="D99" i="2"/>
  <c r="C99" i="2"/>
  <c r="D98" i="2"/>
  <c r="C98" i="2"/>
  <c r="C95" i="2"/>
  <c r="D95" i="2"/>
  <c r="C96" i="2"/>
  <c r="D96" i="2"/>
  <c r="C97" i="2"/>
  <c r="D97" i="2"/>
  <c r="D94" i="2"/>
  <c r="C94" i="2"/>
  <c r="C93" i="2"/>
  <c r="D93" i="2"/>
  <c r="D92" i="2"/>
  <c r="C92" i="2"/>
  <c r="C91" i="2"/>
  <c r="C89" i="2"/>
  <c r="C88" i="2"/>
  <c r="C87" i="2"/>
  <c r="D86" i="2"/>
  <c r="C86" i="2"/>
  <c r="D85" i="2"/>
  <c r="C85" i="2"/>
  <c r="D84" i="2"/>
  <c r="C84" i="2"/>
  <c r="C83" i="2"/>
  <c r="D82" i="2"/>
  <c r="C82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64" i="2"/>
  <c r="D48" i="2"/>
  <c r="D72" i="2"/>
  <c r="C72" i="2"/>
  <c r="D71" i="2"/>
  <c r="C71" i="2"/>
  <c r="C70" i="2"/>
  <c r="D70" i="2"/>
  <c r="D69" i="2"/>
  <c r="C69" i="2"/>
  <c r="C68" i="2"/>
  <c r="C67" i="2"/>
  <c r="D66" i="2"/>
  <c r="C66" i="2"/>
  <c r="C65" i="2"/>
  <c r="D63" i="2"/>
  <c r="C64" i="2"/>
  <c r="C63" i="2"/>
  <c r="C62" i="2"/>
  <c r="D61" i="2"/>
  <c r="C61" i="2"/>
  <c r="D60" i="2"/>
  <c r="C60" i="2"/>
  <c r="C59" i="2"/>
  <c r="D59" i="2"/>
  <c r="D58" i="2"/>
  <c r="C58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C50" i="2"/>
  <c r="C49" i="2"/>
  <c r="D49" i="2"/>
  <c r="D46" i="2"/>
  <c r="C48" i="2"/>
  <c r="C47" i="2"/>
  <c r="C46" i="2"/>
  <c r="D45" i="2"/>
  <c r="C45" i="2"/>
  <c r="D44" i="2"/>
  <c r="C44" i="2"/>
  <c r="C43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C35" i="2"/>
  <c r="D34" i="2"/>
  <c r="C34" i="2"/>
  <c r="D33" i="2"/>
  <c r="C33" i="2"/>
  <c r="D32" i="2"/>
  <c r="C32" i="2"/>
  <c r="D31" i="2"/>
  <c r="C31" i="2"/>
  <c r="D30" i="2"/>
  <c r="C30" i="2"/>
  <c r="C29" i="2"/>
  <c r="C28" i="2"/>
  <c r="D27" i="2"/>
  <c r="C27" i="2"/>
  <c r="D26" i="2"/>
  <c r="C26" i="2"/>
  <c r="D25" i="2"/>
  <c r="C25" i="2"/>
  <c r="D21" i="2"/>
  <c r="C21" i="2"/>
  <c r="C20" i="2"/>
  <c r="D23" i="2"/>
  <c r="D22" i="2"/>
  <c r="C23" i="2"/>
  <c r="C22" i="2"/>
  <c r="C24" i="2"/>
  <c r="C19" i="2"/>
  <c r="C18" i="2"/>
</calcChain>
</file>

<file path=xl/sharedStrings.xml><?xml version="1.0" encoding="utf-8"?>
<sst xmlns="http://schemas.openxmlformats.org/spreadsheetml/2006/main" count="92" uniqueCount="89">
  <si>
    <t>[Date</t>
  </si>
  <si>
    <t>Date]</t>
  </si>
  <si>
    <t>Name</t>
  </si>
  <si>
    <t>Daily</t>
  </si>
  <si>
    <t>https://www.nespresso.com/us/en/order/capsules/original/cioccolatino-coffee-pods</t>
  </si>
  <si>
    <t>https://www.kotanyi.com/en/product/turmeric-ground/</t>
  </si>
  <si>
    <t>Cauliflower, g</t>
  </si>
  <si>
    <t>Raspberry, g</t>
  </si>
  <si>
    <t>Water, L</t>
  </si>
  <si>
    <t>Broccoli, g</t>
  </si>
  <si>
    <t>Basil, g</t>
  </si>
  <si>
    <t>Saffron, mg</t>
  </si>
  <si>
    <t>Walnuts, g</t>
  </si>
  <si>
    <t>Capers, g</t>
  </si>
  <si>
    <t>Almonds, g</t>
  </si>
  <si>
    <t>Parsley, g</t>
  </si>
  <si>
    <t>Nori, g</t>
  </si>
  <si>
    <t>Salt, g</t>
  </si>
  <si>
    <t>Mussels, g</t>
  </si>
  <si>
    <t>Turmeric, g</t>
  </si>
  <si>
    <t>Coffee, g</t>
  </si>
  <si>
    <t>Chickpeas, g</t>
  </si>
  <si>
    <t>Zucchini, g</t>
  </si>
  <si>
    <t>Beetroot, g</t>
  </si>
  <si>
    <t>Carrot, g</t>
  </si>
  <si>
    <t>Champignon, g</t>
  </si>
  <si>
    <t>Blackberry, g</t>
  </si>
  <si>
    <t>Blueberry, g</t>
  </si>
  <si>
    <t>Plum, g</t>
  </si>
  <si>
    <t>Lemon, g</t>
  </si>
  <si>
    <t>Tomato, g</t>
  </si>
  <si>
    <t>Radish, g</t>
  </si>
  <si>
    <t>Olive, g</t>
  </si>
  <si>
    <t>Oat, g</t>
  </si>
  <si>
    <t>Buckwheat, g</t>
  </si>
  <si>
    <t>Arugula, g</t>
  </si>
  <si>
    <t>Iceberg, g</t>
  </si>
  <si>
    <t>Kale, g</t>
  </si>
  <si>
    <t>Spinach, g</t>
  </si>
  <si>
    <t>Radicchio, g</t>
  </si>
  <si>
    <t>Tofu, g</t>
  </si>
  <si>
    <t>Pea, g</t>
  </si>
  <si>
    <t>Corn, g</t>
  </si>
  <si>
    <t>Pomegranate, g</t>
  </si>
  <si>
    <t>Avocado, g</t>
  </si>
  <si>
    <t>Cucumber, g</t>
  </si>
  <si>
    <t>Garlic, g</t>
  </si>
  <si>
    <t>Hemp protein, g</t>
  </si>
  <si>
    <t>Macadamia , g</t>
  </si>
  <si>
    <t>Ceylon cinnamon, g</t>
  </si>
  <si>
    <t>Black lentils, g</t>
  </si>
  <si>
    <t>Chia seeds, g</t>
  </si>
  <si>
    <t>Sunflower seeds, g</t>
  </si>
  <si>
    <t>Salmon roe, g</t>
  </si>
  <si>
    <t>Brazil nuts, g</t>
  </si>
  <si>
    <t>Cocoa powder, g</t>
  </si>
  <si>
    <t>Red beans, g</t>
  </si>
  <si>
    <t>White beans, g</t>
  </si>
  <si>
    <t>Flax seeds, g</t>
  </si>
  <si>
    <t>Chicken liver, g</t>
  </si>
  <si>
    <t>Green tea, g</t>
  </si>
  <si>
    <t>Black currant, g</t>
  </si>
  <si>
    <t>Beef broth, g</t>
  </si>
  <si>
    <t>Butternut squash, g</t>
  </si>
  <si>
    <t>Bell pepper, g</t>
  </si>
  <si>
    <t>Black rice, g</t>
  </si>
  <si>
    <t>Black pepper, g</t>
  </si>
  <si>
    <t>Swiss chard, g</t>
  </si>
  <si>
    <t>Cottage cheese, g</t>
  </si>
  <si>
    <t>Asian pear, g</t>
  </si>
  <si>
    <t>Sweet potato, g</t>
  </si>
  <si>
    <t>Olive oil, ml</t>
  </si>
  <si>
    <t>Salmon, g</t>
  </si>
  <si>
    <t>Egg, count</t>
  </si>
  <si>
    <t>Red currant, g</t>
  </si>
  <si>
    <t>Eggplant, g</t>
  </si>
  <si>
    <t>Asparagus, g</t>
  </si>
  <si>
    <t>Cranberry, g</t>
  </si>
  <si>
    <t>Total</t>
  </si>
  <si>
    <t>Arugula 25 g
Swiss chard 25 g
Spinach 25 g</t>
  </si>
  <si>
    <t>Arugula 25 g
Swiss chard 25 g</t>
  </si>
  <si>
    <t>Iceberg 32 g
Kale 32 g
Spinach 32 g
Radicchio 32 g</t>
  </si>
  <si>
    <t>Iceberg 40 g
Radicchio 40 g
Kale 40 g</t>
  </si>
  <si>
    <t>https://www.bdsalads.ru/salads/modena.htm</t>
  </si>
  <si>
    <t>https://www.bdsalads.ru/salads/salatni-miks-bosfor.htm</t>
  </si>
  <si>
    <t>https://www.bdsalads.ru/salads/salatni-miksi-tango.htm</t>
  </si>
  <si>
    <t>Arugula 17 g
Swiss chard 17 g
Spinach 17 g</t>
  </si>
  <si>
    <t>https://www.bdsalads.ru/salads/salatni-miks-bravo.htm</t>
  </si>
  <si>
    <t>салатный микс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</si>
</sst>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0" xfId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165" fontId="0" fillId="0" borderId="0" xfId="0" applyNumberFormat="1" applyAlignment="1">
      <alignment horizontal="right"/>
    </xf>
    <xf numFmtId="165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dsalads.ru/salads/modena.htm" TargetMode="External"/><Relationship Id="rId2" Type="http://schemas.openxmlformats.org/officeDocument/2006/relationships/hyperlink" Target="https://www.kotanyi.com/en/product/turmeric-ground/" TargetMode="External"/><Relationship Id="rId1" Type="http://schemas.openxmlformats.org/officeDocument/2006/relationships/hyperlink" Target="https://www.nespresso.com/us/en/order/capsules/original/cioccolatino-coffee-pods" TargetMode="External"/><Relationship Id="rId6" Type="http://schemas.openxmlformats.org/officeDocument/2006/relationships/hyperlink" Target="https://www.bdsalads.ru/salads/salatni-miks-bravo.htm" TargetMode="External"/><Relationship Id="rId5" Type="http://schemas.openxmlformats.org/officeDocument/2006/relationships/hyperlink" Target="https://www.bdsalads.ru/salads/salatni-miksi-tango.htm" TargetMode="External"/><Relationship Id="rId4" Type="http://schemas.openxmlformats.org/officeDocument/2006/relationships/hyperlink" Target="https://www.bdsalads.ru/salads/salatni-miks-bosfor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F042-8426-4374-B69C-FC11692D7AD0}">
  <dimension ref="A1:C77"/>
  <sheetViews>
    <sheetView workbookViewId="0">
      <selection activeCell="A28" sqref="A28"/>
    </sheetView>
  </sheetViews>
  <sheetFormatPr defaultRowHeight="15" x14ac:dyDescent="0.25"/>
  <cols>
    <col min="1" max="1" width="18" bestFit="1" customWidth="1"/>
    <col min="2" max="2" width="79.42578125" bestFit="1" customWidth="1"/>
    <col min="3" max="3" width="14.5703125" bestFit="1" customWidth="1"/>
  </cols>
  <sheetData>
    <row r="1" spans="1:2" x14ac:dyDescent="0.25">
      <c r="A1" t="s">
        <v>11</v>
      </c>
    </row>
    <row r="2" spans="1:2" x14ac:dyDescent="0.25">
      <c r="A2" t="s">
        <v>47</v>
      </c>
    </row>
    <row r="3" spans="1:2" x14ac:dyDescent="0.25">
      <c r="A3" t="s">
        <v>12</v>
      </c>
    </row>
    <row r="4" spans="1:2" x14ac:dyDescent="0.25">
      <c r="A4" t="s">
        <v>48</v>
      </c>
    </row>
    <row r="5" spans="1:2" x14ac:dyDescent="0.25">
      <c r="A5" s="5" t="s">
        <v>71</v>
      </c>
    </row>
    <row r="6" spans="1:2" x14ac:dyDescent="0.25">
      <c r="A6" t="s">
        <v>13</v>
      </c>
    </row>
    <row r="7" spans="1:2" x14ac:dyDescent="0.25">
      <c r="A7" t="s">
        <v>14</v>
      </c>
    </row>
    <row r="8" spans="1:2" x14ac:dyDescent="0.25">
      <c r="A8" s="5" t="s">
        <v>49</v>
      </c>
    </row>
    <row r="9" spans="1:2" x14ac:dyDescent="0.25">
      <c r="A9" t="s">
        <v>50</v>
      </c>
    </row>
    <row r="10" spans="1:2" x14ac:dyDescent="0.25">
      <c r="A10" s="5" t="s">
        <v>15</v>
      </c>
    </row>
    <row r="11" spans="1:2" x14ac:dyDescent="0.25">
      <c r="A11" t="s">
        <v>16</v>
      </c>
    </row>
    <row r="12" spans="1:2" x14ac:dyDescent="0.25">
      <c r="A12" t="s">
        <v>51</v>
      </c>
    </row>
    <row r="13" spans="1:2" x14ac:dyDescent="0.25">
      <c r="A13" t="s">
        <v>17</v>
      </c>
    </row>
    <row r="14" spans="1:2" x14ac:dyDescent="0.25">
      <c r="A14" t="s">
        <v>52</v>
      </c>
    </row>
    <row r="15" spans="1:2" x14ac:dyDescent="0.25">
      <c r="A15" t="s">
        <v>18</v>
      </c>
    </row>
    <row r="16" spans="1:2" x14ac:dyDescent="0.25">
      <c r="A16" t="s">
        <v>19</v>
      </c>
      <c r="B16" s="3" t="s">
        <v>5</v>
      </c>
    </row>
    <row r="17" spans="1:2" x14ac:dyDescent="0.25">
      <c r="A17" t="s">
        <v>20</v>
      </c>
      <c r="B17" s="3" t="s">
        <v>4</v>
      </c>
    </row>
    <row r="18" spans="1:2" x14ac:dyDescent="0.25">
      <c r="A18" t="s">
        <v>21</v>
      </c>
    </row>
    <row r="19" spans="1:2" x14ac:dyDescent="0.25">
      <c r="A19" t="s">
        <v>53</v>
      </c>
    </row>
    <row r="20" spans="1:2" x14ac:dyDescent="0.25">
      <c r="A20" t="s">
        <v>54</v>
      </c>
    </row>
    <row r="21" spans="1:2" x14ac:dyDescent="0.25">
      <c r="A21" t="s">
        <v>55</v>
      </c>
    </row>
    <row r="22" spans="1:2" x14ac:dyDescent="0.25">
      <c r="A22" t="s">
        <v>56</v>
      </c>
    </row>
    <row r="23" spans="1:2" x14ac:dyDescent="0.25">
      <c r="A23" t="s">
        <v>57</v>
      </c>
    </row>
    <row r="24" spans="1:2" x14ac:dyDescent="0.25">
      <c r="A24" t="s">
        <v>58</v>
      </c>
    </row>
    <row r="25" spans="1:2" x14ac:dyDescent="0.25">
      <c r="A25" t="s">
        <v>59</v>
      </c>
    </row>
    <row r="26" spans="1:2" x14ac:dyDescent="0.25">
      <c r="A26" t="s">
        <v>60</v>
      </c>
    </row>
    <row r="27" spans="1:2" x14ac:dyDescent="0.25">
      <c r="A27" t="s">
        <v>61</v>
      </c>
    </row>
    <row r="28" spans="1:2" x14ac:dyDescent="0.25">
      <c r="A28" t="s">
        <v>62</v>
      </c>
    </row>
    <row r="29" spans="1:2" x14ac:dyDescent="0.25">
      <c r="A29" s="6" t="s">
        <v>63</v>
      </c>
    </row>
    <row r="30" spans="1:2" x14ac:dyDescent="0.25">
      <c r="A30" t="s">
        <v>22</v>
      </c>
    </row>
    <row r="31" spans="1:2" x14ac:dyDescent="0.25">
      <c r="A31" t="s">
        <v>23</v>
      </c>
    </row>
    <row r="32" spans="1:2" x14ac:dyDescent="0.25">
      <c r="A32" s="6" t="s">
        <v>24</v>
      </c>
    </row>
    <row r="33" spans="1:1" x14ac:dyDescent="0.25">
      <c r="A33" t="s">
        <v>25</v>
      </c>
    </row>
    <row r="34" spans="1:1" x14ac:dyDescent="0.25">
      <c r="A34" t="s">
        <v>26</v>
      </c>
    </row>
    <row r="35" spans="1:1" x14ac:dyDescent="0.25">
      <c r="A35" t="s">
        <v>27</v>
      </c>
    </row>
    <row r="36" spans="1:1" x14ac:dyDescent="0.25">
      <c r="A36" t="s">
        <v>28</v>
      </c>
    </row>
    <row r="37" spans="1:1" x14ac:dyDescent="0.25">
      <c r="A37" t="s">
        <v>29</v>
      </c>
    </row>
    <row r="38" spans="1:1" x14ac:dyDescent="0.25">
      <c r="A38" t="s">
        <v>64</v>
      </c>
    </row>
    <row r="39" spans="1:1" x14ac:dyDescent="0.25">
      <c r="A39" t="s">
        <v>65</v>
      </c>
    </row>
    <row r="40" spans="1:1" x14ac:dyDescent="0.25">
      <c r="A40" t="s">
        <v>30</v>
      </c>
    </row>
    <row r="41" spans="1:1" x14ac:dyDescent="0.25">
      <c r="A41" t="s">
        <v>31</v>
      </c>
    </row>
    <row r="42" spans="1:1" x14ac:dyDescent="0.25">
      <c r="A42" t="s">
        <v>32</v>
      </c>
    </row>
    <row r="43" spans="1:1" x14ac:dyDescent="0.25">
      <c r="A43" t="s">
        <v>33</v>
      </c>
    </row>
    <row r="44" spans="1:1" x14ac:dyDescent="0.25">
      <c r="A44" t="s">
        <v>34</v>
      </c>
    </row>
    <row r="45" spans="1:1" x14ac:dyDescent="0.25">
      <c r="A45" t="s">
        <v>66</v>
      </c>
    </row>
    <row r="46" spans="1:1" x14ac:dyDescent="0.25">
      <c r="A46" s="4" t="s">
        <v>67</v>
      </c>
    </row>
    <row r="47" spans="1:1" x14ac:dyDescent="0.25">
      <c r="A47" t="s">
        <v>35</v>
      </c>
    </row>
    <row r="48" spans="1:1" x14ac:dyDescent="0.25">
      <c r="A48" t="s">
        <v>36</v>
      </c>
    </row>
    <row r="49" spans="1:1" x14ac:dyDescent="0.25">
      <c r="A49" t="s">
        <v>37</v>
      </c>
    </row>
    <row r="50" spans="1:1" x14ac:dyDescent="0.25">
      <c r="A50" t="s">
        <v>38</v>
      </c>
    </row>
    <row r="51" spans="1:1" x14ac:dyDescent="0.25">
      <c r="A51" t="s">
        <v>39</v>
      </c>
    </row>
    <row r="52" spans="1:1" x14ac:dyDescent="0.25">
      <c r="A52" t="s">
        <v>40</v>
      </c>
    </row>
    <row r="53" spans="1:1" x14ac:dyDescent="0.25">
      <c r="A53" t="s">
        <v>68</v>
      </c>
    </row>
    <row r="54" spans="1:1" x14ac:dyDescent="0.25">
      <c r="A54" t="s">
        <v>73</v>
      </c>
    </row>
    <row r="55" spans="1:1" x14ac:dyDescent="0.25">
      <c r="A55" t="s">
        <v>41</v>
      </c>
    </row>
    <row r="56" spans="1:1" x14ac:dyDescent="0.25">
      <c r="A56" t="s">
        <v>42</v>
      </c>
    </row>
    <row r="57" spans="1:1" x14ac:dyDescent="0.25">
      <c r="A57" t="s">
        <v>43</v>
      </c>
    </row>
    <row r="58" spans="1:1" x14ac:dyDescent="0.25">
      <c r="A58" t="s">
        <v>69</v>
      </c>
    </row>
    <row r="59" spans="1:1" x14ac:dyDescent="0.25">
      <c r="A59" t="s">
        <v>44</v>
      </c>
    </row>
    <row r="60" spans="1:1" x14ac:dyDescent="0.25">
      <c r="A60" t="s">
        <v>70</v>
      </c>
    </row>
    <row r="61" spans="1:1" x14ac:dyDescent="0.25">
      <c r="A61" t="s">
        <v>45</v>
      </c>
    </row>
    <row r="62" spans="1:1" x14ac:dyDescent="0.25">
      <c r="A62" t="s">
        <v>46</v>
      </c>
    </row>
    <row r="63" spans="1:1" x14ac:dyDescent="0.25">
      <c r="A63" t="s">
        <v>6</v>
      </c>
    </row>
    <row r="64" spans="1:1" x14ac:dyDescent="0.25">
      <c r="A64" t="s">
        <v>7</v>
      </c>
    </row>
    <row r="65" spans="1:3" x14ac:dyDescent="0.25">
      <c r="A65" t="s">
        <v>8</v>
      </c>
    </row>
    <row r="66" spans="1:3" x14ac:dyDescent="0.25">
      <c r="A66" t="s">
        <v>9</v>
      </c>
    </row>
    <row r="67" spans="1:3" x14ac:dyDescent="0.25">
      <c r="A67" t="s">
        <v>10</v>
      </c>
    </row>
    <row r="68" spans="1:3" x14ac:dyDescent="0.25">
      <c r="A68" t="s">
        <v>72</v>
      </c>
    </row>
    <row r="69" spans="1:3" x14ac:dyDescent="0.25">
      <c r="A69" t="s">
        <v>74</v>
      </c>
    </row>
    <row r="70" spans="1:3" x14ac:dyDescent="0.25">
      <c r="A70" t="s">
        <v>75</v>
      </c>
    </row>
    <row r="71" spans="1:3" x14ac:dyDescent="0.25">
      <c r="A71" t="s">
        <v>76</v>
      </c>
    </row>
    <row r="72" spans="1:3" x14ac:dyDescent="0.25">
      <c r="A72" t="s">
        <v>77</v>
      </c>
    </row>
    <row r="73" spans="1:3" ht="45" x14ac:dyDescent="0.25">
      <c r="A73" s="4" t="s">
        <v>79</v>
      </c>
    </row>
    <row r="74" spans="1:3" ht="30" x14ac:dyDescent="0.25">
      <c r="A74" s="4" t="s">
        <v>80</v>
      </c>
      <c r="B74" s="3" t="s">
        <v>85</v>
      </c>
    </row>
    <row r="75" spans="1:3" ht="60" x14ac:dyDescent="0.25">
      <c r="A75" s="4" t="s">
        <v>81</v>
      </c>
      <c r="B75" s="3" t="s">
        <v>84</v>
      </c>
    </row>
    <row r="76" spans="1:3" ht="45" x14ac:dyDescent="0.25">
      <c r="A76" s="4" t="s">
        <v>82</v>
      </c>
      <c r="B76" s="3" t="s">
        <v>83</v>
      </c>
      <c r="C76" t="s">
        <v>88</v>
      </c>
    </row>
    <row r="77" spans="1:3" ht="45" x14ac:dyDescent="0.25">
      <c r="A77" s="4" t="s">
        <v>86</v>
      </c>
      <c r="B77" s="3" t="s">
        <v>87</v>
      </c>
    </row>
  </sheetData>
  <hyperlinks>
    <hyperlink ref="B17" r:id="rId1" xr:uid="{A30C8669-E65D-438E-AA66-A809FCA95533}"/>
    <hyperlink ref="B16" r:id="rId2" xr:uid="{9926C31C-A061-4649-8DBA-AD8FBD66C427}"/>
    <hyperlink ref="B76" r:id="rId3" xr:uid="{F65CF461-E9DA-4E4F-9D11-D667E1616332}"/>
    <hyperlink ref="B75" r:id="rId4" xr:uid="{F7F701D4-341A-472D-BAF0-636157A3AACF}"/>
    <hyperlink ref="B74" r:id="rId5" xr:uid="{0B00BB57-CC34-4A63-86EA-80E6DF82053A}"/>
    <hyperlink ref="B77" r:id="rId6" xr:uid="{0EB17E8E-6AD8-41DF-99E3-EA34C6731AF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2E66D-EA42-4915-A3B9-03B69D616857}">
  <dimension ref="A1:D130"/>
  <sheetViews>
    <sheetView tabSelected="1" workbookViewId="0">
      <selection activeCell="D3" sqref="D3"/>
    </sheetView>
  </sheetViews>
  <sheetFormatPr defaultRowHeight="15" x14ac:dyDescent="0.25"/>
  <cols>
    <col min="1" max="1" width="18.5703125" style="2" bestFit="1" customWidth="1"/>
    <col min="2" max="2" width="18.140625" style="2" bestFit="1" customWidth="1"/>
    <col min="3" max="3" width="18" bestFit="1" customWidth="1"/>
  </cols>
  <sheetData>
    <row r="1" spans="1:4" x14ac:dyDescent="0.25">
      <c r="A1" s="1" t="s">
        <v>0</v>
      </c>
      <c r="B1" s="2" t="s">
        <v>1</v>
      </c>
      <c r="C1" t="s">
        <v>2</v>
      </c>
      <c r="D1" t="s">
        <v>3</v>
      </c>
    </row>
    <row r="2" spans="1:4" x14ac:dyDescent="0.25">
      <c r="A2" s="2">
        <v>44365</v>
      </c>
      <c r="B2" s="2">
        <v>45208</v>
      </c>
      <c r="C2" t="str">
        <f>List!A16</f>
        <v>Turmeric, g</v>
      </c>
      <c r="D2">
        <v>2</v>
      </c>
    </row>
    <row r="3" spans="1:4" x14ac:dyDescent="0.25">
      <c r="A3" s="2">
        <v>44801</v>
      </c>
      <c r="B3" s="2">
        <v>45213</v>
      </c>
      <c r="C3" t="str">
        <f>List!A40</f>
        <v>Tomato, g</v>
      </c>
      <c r="D3">
        <v>400</v>
      </c>
    </row>
    <row r="4" spans="1:4" x14ac:dyDescent="0.25">
      <c r="A4" s="2">
        <v>44365</v>
      </c>
      <c r="B4" s="2">
        <v>45238</v>
      </c>
      <c r="C4" t="str">
        <f>List!A50</f>
        <v>Spinach, g</v>
      </c>
      <c r="D4">
        <v>200</v>
      </c>
    </row>
    <row r="5" spans="1:4" x14ac:dyDescent="0.25">
      <c r="A5" s="2">
        <v>45239</v>
      </c>
      <c r="B5" s="2">
        <v>45426</v>
      </c>
      <c r="C5" t="str">
        <f>List!A50</f>
        <v>Spinach, g</v>
      </c>
      <c r="D5">
        <v>100</v>
      </c>
    </row>
    <row r="6" spans="1:4" x14ac:dyDescent="0.25">
      <c r="A6" s="2">
        <v>44307</v>
      </c>
      <c r="B6" s="2">
        <v>45759</v>
      </c>
      <c r="C6" t="str">
        <f>List!A68</f>
        <v>Salmon, g</v>
      </c>
      <c r="D6">
        <v>50</v>
      </c>
    </row>
    <row r="7" spans="1:4" x14ac:dyDescent="0.25">
      <c r="A7" s="2">
        <v>44365</v>
      </c>
      <c r="B7" s="2">
        <v>45362</v>
      </c>
      <c r="C7" t="str">
        <f>List!A22</f>
        <v>Red beans, g</v>
      </c>
      <c r="D7">
        <v>100</v>
      </c>
    </row>
    <row r="8" spans="1:4" x14ac:dyDescent="0.25">
      <c r="A8" s="2">
        <v>44365</v>
      </c>
      <c r="B8" s="2">
        <v>45362</v>
      </c>
      <c r="C8" t="str">
        <f>List!A23</f>
        <v>White beans, g</v>
      </c>
      <c r="D8">
        <v>100</v>
      </c>
    </row>
    <row r="9" spans="1:4" x14ac:dyDescent="0.25">
      <c r="A9" s="2">
        <v>44365</v>
      </c>
      <c r="B9" s="2">
        <v>45357</v>
      </c>
      <c r="C9" t="str">
        <f>List!A41</f>
        <v>Radish, g</v>
      </c>
      <c r="D9">
        <v>50</v>
      </c>
    </row>
    <row r="10" spans="1:4" x14ac:dyDescent="0.25">
      <c r="A10" s="2">
        <v>44365</v>
      </c>
      <c r="B10" s="2">
        <v>45657</v>
      </c>
      <c r="C10" t="str">
        <f>List!A57</f>
        <v>Pomegranate, g</v>
      </c>
      <c r="D10">
        <v>100</v>
      </c>
    </row>
    <row r="11" spans="1:4" x14ac:dyDescent="0.25">
      <c r="A11" s="2">
        <v>44943</v>
      </c>
      <c r="B11" s="2">
        <v>45625</v>
      </c>
      <c r="C11" t="str">
        <f>List!A26</f>
        <v>Green tea, g</v>
      </c>
      <c r="D11">
        <v>2</v>
      </c>
    </row>
    <row r="12" spans="1:4" x14ac:dyDescent="0.25">
      <c r="A12" s="2">
        <v>44317</v>
      </c>
      <c r="B12" s="2">
        <v>44790</v>
      </c>
      <c r="C12" t="str">
        <f>List!A$24</f>
        <v>Flax seeds, g</v>
      </c>
      <c r="D12">
        <v>10</v>
      </c>
    </row>
    <row r="13" spans="1:4" x14ac:dyDescent="0.25">
      <c r="A13" s="2">
        <v>44791</v>
      </c>
      <c r="B13" s="2">
        <v>44982</v>
      </c>
      <c r="C13" t="str">
        <f>List!A$24</f>
        <v>Flax seeds, g</v>
      </c>
      <c r="D13">
        <v>15</v>
      </c>
    </row>
    <row r="14" spans="1:4" x14ac:dyDescent="0.25">
      <c r="A14" s="2">
        <v>44983</v>
      </c>
      <c r="B14" s="2">
        <v>45209</v>
      </c>
      <c r="C14" t="str">
        <f>List!A$24</f>
        <v>Flax seeds, g</v>
      </c>
      <c r="D14">
        <v>5</v>
      </c>
    </row>
    <row r="15" spans="1:4" x14ac:dyDescent="0.25">
      <c r="A15" s="2">
        <v>44365</v>
      </c>
      <c r="B15" s="2">
        <v>44436</v>
      </c>
      <c r="C15" t="str">
        <f>List!A33</f>
        <v>Champignon, g</v>
      </c>
      <c r="D15">
        <v>150</v>
      </c>
    </row>
    <row r="16" spans="1:4" x14ac:dyDescent="0.25">
      <c r="A16" s="2">
        <v>44788</v>
      </c>
      <c r="B16" s="2">
        <v>45068</v>
      </c>
      <c r="C16" t="str">
        <f>List!A33</f>
        <v>Champignon, g</v>
      </c>
      <c r="D16">
        <v>150</v>
      </c>
    </row>
    <row r="17" spans="1:4" x14ac:dyDescent="0.25">
      <c r="A17" s="2">
        <v>45069</v>
      </c>
      <c r="B17" s="2">
        <v>45655</v>
      </c>
      <c r="C17" t="str">
        <f>List!A33</f>
        <v>Champignon, g</v>
      </c>
      <c r="D17">
        <v>250</v>
      </c>
    </row>
    <row r="18" spans="1:4" x14ac:dyDescent="0.25">
      <c r="A18" s="2">
        <v>44317</v>
      </c>
      <c r="B18" s="2">
        <v>44355</v>
      </c>
      <c r="C18" t="str">
        <f>List!A1</f>
        <v>Saffron, mg</v>
      </c>
      <c r="D18">
        <v>60</v>
      </c>
    </row>
    <row r="19" spans="1:4" x14ac:dyDescent="0.25">
      <c r="A19" s="2">
        <v>44356</v>
      </c>
      <c r="B19" s="2">
        <v>45332</v>
      </c>
      <c r="C19" t="str">
        <f>List!A1</f>
        <v>Saffron, mg</v>
      </c>
      <c r="D19">
        <v>32.5</v>
      </c>
    </row>
    <row r="20" spans="1:4" x14ac:dyDescent="0.25">
      <c r="A20" s="2">
        <v>44508</v>
      </c>
      <c r="B20" s="2">
        <v>44675</v>
      </c>
      <c r="C20" t="str">
        <f>List!A5</f>
        <v>Olive oil, ml</v>
      </c>
      <c r="D20">
        <v>46</v>
      </c>
    </row>
    <row r="21" spans="1:4" x14ac:dyDescent="0.25">
      <c r="A21" s="2">
        <v>44676</v>
      </c>
      <c r="B21" s="2">
        <v>44759</v>
      </c>
      <c r="C21" t="str">
        <f>List!A5</f>
        <v>Olive oil, ml</v>
      </c>
      <c r="D21">
        <f>55*6/7</f>
        <v>47.142857142857146</v>
      </c>
    </row>
    <row r="22" spans="1:4" x14ac:dyDescent="0.25">
      <c r="A22" s="2">
        <v>44739</v>
      </c>
      <c r="B22" s="2">
        <v>44744</v>
      </c>
      <c r="C22" t="str">
        <f>List!A3</f>
        <v>Walnuts, g</v>
      </c>
      <c r="D22">
        <f>18*6/7</f>
        <v>15.428571428571429</v>
      </c>
    </row>
    <row r="23" spans="1:4" x14ac:dyDescent="0.25">
      <c r="A23" s="2">
        <v>44739</v>
      </c>
      <c r="B23" s="2">
        <v>44759</v>
      </c>
      <c r="C23" t="str">
        <f>List!A4</f>
        <v>Macadamia , g</v>
      </c>
      <c r="D23">
        <f>22*6/7</f>
        <v>18.857142857142858</v>
      </c>
    </row>
    <row r="24" spans="1:4" x14ac:dyDescent="0.25">
      <c r="A24" s="2">
        <v>44753</v>
      </c>
      <c r="B24" s="2">
        <v>45451</v>
      </c>
      <c r="C24" t="str">
        <f>List!A2</f>
        <v>Hemp protein, g</v>
      </c>
      <c r="D24">
        <v>35</v>
      </c>
    </row>
    <row r="25" spans="1:4" x14ac:dyDescent="0.25">
      <c r="A25" s="2">
        <v>44745</v>
      </c>
      <c r="B25" s="2">
        <v>44966</v>
      </c>
      <c r="C25" t="str">
        <f>List!A3</f>
        <v>Walnuts, g</v>
      </c>
      <c r="D25">
        <f>26*6/7</f>
        <v>22.285714285714285</v>
      </c>
    </row>
    <row r="26" spans="1:4" x14ac:dyDescent="0.25">
      <c r="A26" s="2">
        <v>44760</v>
      </c>
      <c r="B26" s="2">
        <v>44909</v>
      </c>
      <c r="C26" t="str">
        <f>List!A4</f>
        <v>Macadamia , g</v>
      </c>
      <c r="D26">
        <f>33*6/7</f>
        <v>28.285714285714285</v>
      </c>
    </row>
    <row r="27" spans="1:4" x14ac:dyDescent="0.25">
      <c r="A27" s="2">
        <v>44760</v>
      </c>
      <c r="B27" s="2">
        <v>44808</v>
      </c>
      <c r="C27" t="str">
        <f>List!A5</f>
        <v>Olive oil, ml</v>
      </c>
      <c r="D27">
        <f>40*6/7</f>
        <v>34.285714285714285</v>
      </c>
    </row>
    <row r="28" spans="1:4" x14ac:dyDescent="0.25">
      <c r="A28" s="2">
        <v>44789</v>
      </c>
      <c r="B28" s="2">
        <v>45658</v>
      </c>
      <c r="C28" t="str">
        <f>List!A6</f>
        <v>Capers, g</v>
      </c>
      <c r="D28">
        <v>20</v>
      </c>
    </row>
    <row r="29" spans="1:4" x14ac:dyDescent="0.25">
      <c r="A29" s="2">
        <v>44809</v>
      </c>
      <c r="B29" s="2">
        <v>45052</v>
      </c>
      <c r="C29" t="str">
        <f>List!A5</f>
        <v>Olive oil, ml</v>
      </c>
      <c r="D29">
        <v>15</v>
      </c>
    </row>
    <row r="30" spans="1:4" x14ac:dyDescent="0.25">
      <c r="A30" s="2">
        <v>44827</v>
      </c>
      <c r="B30" s="2">
        <v>44966</v>
      </c>
      <c r="C30" t="str">
        <f>List!A7</f>
        <v>Almonds, g</v>
      </c>
      <c r="D30">
        <f>18*6/7</f>
        <v>15.428571428571429</v>
      </c>
    </row>
    <row r="31" spans="1:4" x14ac:dyDescent="0.25">
      <c r="A31" s="2">
        <v>44910</v>
      </c>
      <c r="B31" s="2">
        <v>45031</v>
      </c>
      <c r="C31" t="str">
        <f>List!A4</f>
        <v>Macadamia , g</v>
      </c>
      <c r="D31">
        <f>66*6/7</f>
        <v>56.571428571428569</v>
      </c>
    </row>
    <row r="32" spans="1:4" x14ac:dyDescent="0.25">
      <c r="A32" s="2">
        <v>44967</v>
      </c>
      <c r="B32" s="2">
        <v>45117</v>
      </c>
      <c r="C32" t="str">
        <f>List!A3</f>
        <v>Walnuts, g</v>
      </c>
      <c r="D32">
        <f>18*6/7</f>
        <v>15.428571428571429</v>
      </c>
    </row>
    <row r="33" spans="1:4" x14ac:dyDescent="0.25">
      <c r="A33" s="2">
        <v>45032</v>
      </c>
      <c r="B33" s="2">
        <v>45052</v>
      </c>
      <c r="C33" t="str">
        <f>List!A4</f>
        <v>Macadamia , g</v>
      </c>
      <c r="D33">
        <f>33*6/7</f>
        <v>28.285714285714285</v>
      </c>
    </row>
    <row r="34" spans="1:4" x14ac:dyDescent="0.25">
      <c r="A34" s="2">
        <v>45053</v>
      </c>
      <c r="B34" s="2">
        <v>45117</v>
      </c>
      <c r="C34" t="str">
        <f>List!A4</f>
        <v>Macadamia , g</v>
      </c>
      <c r="D34">
        <f>22*6/7</f>
        <v>18.857142857142858</v>
      </c>
    </row>
    <row r="35" spans="1:4" x14ac:dyDescent="0.25">
      <c r="A35" s="2">
        <v>45103</v>
      </c>
      <c r="B35" s="2">
        <v>45610</v>
      </c>
      <c r="C35" t="str">
        <f>List!A8</f>
        <v>Ceylon cinnamon, g</v>
      </c>
      <c r="D35">
        <v>3</v>
      </c>
    </row>
    <row r="36" spans="1:4" x14ac:dyDescent="0.25">
      <c r="A36" s="2">
        <v>45109</v>
      </c>
      <c r="B36" s="2">
        <v>45297</v>
      </c>
      <c r="C36" t="str">
        <f>List!A9</f>
        <v>Black lentils, g</v>
      </c>
      <c r="D36">
        <f>200*6/7</f>
        <v>171.42857142857142</v>
      </c>
    </row>
    <row r="37" spans="1:4" x14ac:dyDescent="0.25">
      <c r="A37" s="2">
        <v>45114</v>
      </c>
      <c r="B37" s="2">
        <v>45502</v>
      </c>
      <c r="C37" t="str">
        <f>List!A10</f>
        <v>Parsley, g</v>
      </c>
      <c r="D37">
        <f>50*6/7</f>
        <v>42.857142857142854</v>
      </c>
    </row>
    <row r="38" spans="1:4" x14ac:dyDescent="0.25">
      <c r="A38" s="2">
        <v>45118</v>
      </c>
      <c r="B38" s="2">
        <v>45208</v>
      </c>
      <c r="C38" t="str">
        <f>List!A3</f>
        <v>Walnuts, g</v>
      </c>
      <c r="D38">
        <f>26*6/7</f>
        <v>22.285714285714285</v>
      </c>
    </row>
    <row r="39" spans="1:4" x14ac:dyDescent="0.25">
      <c r="A39" s="2">
        <v>45118</v>
      </c>
      <c r="B39" s="2">
        <v>45206</v>
      </c>
      <c r="C39" t="str">
        <f>List!A4</f>
        <v>Macadamia , g</v>
      </c>
      <c r="D39">
        <f>44*6/7</f>
        <v>37.714285714285715</v>
      </c>
    </row>
    <row r="40" spans="1:4" x14ac:dyDescent="0.25">
      <c r="A40" s="2">
        <v>45161</v>
      </c>
      <c r="B40" s="2">
        <v>45206</v>
      </c>
      <c r="C40" t="str">
        <f>List!A7</f>
        <v>Almonds, g</v>
      </c>
      <c r="D40">
        <f>9*6/7</f>
        <v>7.7142857142857144</v>
      </c>
    </row>
    <row r="41" spans="1:4" x14ac:dyDescent="0.25">
      <c r="A41" s="2">
        <v>45176</v>
      </c>
      <c r="C41" t="str">
        <f>List!A11</f>
        <v>Nori, g</v>
      </c>
      <c r="D41">
        <f>28*6/7</f>
        <v>24</v>
      </c>
    </row>
    <row r="42" spans="1:4" x14ac:dyDescent="0.25">
      <c r="A42" s="2">
        <v>45207</v>
      </c>
      <c r="B42" s="2">
        <v>45797</v>
      </c>
      <c r="C42" t="str">
        <f>List!A12</f>
        <v>Chia seeds, g</v>
      </c>
      <c r="D42">
        <v>15</v>
      </c>
    </row>
    <row r="43" spans="1:4" x14ac:dyDescent="0.25">
      <c r="A43" s="2">
        <v>45214</v>
      </c>
      <c r="B43" s="2">
        <v>45605</v>
      </c>
      <c r="C43" t="str">
        <f>List!A13</f>
        <v>Salt, g</v>
      </c>
      <c r="D43">
        <v>10</v>
      </c>
    </row>
    <row r="44" spans="1:4" x14ac:dyDescent="0.25">
      <c r="A44" s="2">
        <v>45214</v>
      </c>
      <c r="B44" s="2">
        <v>45297</v>
      </c>
      <c r="C44" t="str">
        <f>List!A14</f>
        <v>Sunflower seeds, g</v>
      </c>
      <c r="D44">
        <f>15*6/7</f>
        <v>12.857142857142858</v>
      </c>
    </row>
    <row r="45" spans="1:4" x14ac:dyDescent="0.25">
      <c r="A45" s="2">
        <v>45214</v>
      </c>
      <c r="B45" s="2">
        <v>45696</v>
      </c>
      <c r="C45" t="str">
        <f>List!A4</f>
        <v>Macadamia , g</v>
      </c>
      <c r="D45">
        <f>12*6/7</f>
        <v>10.285714285714286</v>
      </c>
    </row>
    <row r="46" spans="1:4" x14ac:dyDescent="0.25">
      <c r="A46" s="2">
        <v>45214</v>
      </c>
      <c r="B46" s="2">
        <v>45274</v>
      </c>
      <c r="C46" t="str">
        <f>List!A15</f>
        <v>Mussels, g</v>
      </c>
      <c r="D46">
        <f>110*6/7</f>
        <v>94.285714285714292</v>
      </c>
    </row>
    <row r="47" spans="1:4" x14ac:dyDescent="0.25">
      <c r="A47" s="2">
        <v>45209</v>
      </c>
      <c r="B47" s="2">
        <v>45794</v>
      </c>
      <c r="C47" t="str">
        <f>List!A16</f>
        <v>Turmeric, g</v>
      </c>
      <c r="D47">
        <v>2.5</v>
      </c>
    </row>
    <row r="48" spans="1:4" x14ac:dyDescent="0.25">
      <c r="A48" s="2">
        <v>45231</v>
      </c>
      <c r="C48" t="str">
        <f>List!A3</f>
        <v>Walnuts, g</v>
      </c>
      <c r="D48">
        <f>20*6/7</f>
        <v>17.142857142857142</v>
      </c>
    </row>
    <row r="49" spans="1:4" x14ac:dyDescent="0.25">
      <c r="A49" s="2">
        <v>45275</v>
      </c>
      <c r="B49" s="2">
        <v>45759</v>
      </c>
      <c r="C49" t="str">
        <f>List!A15</f>
        <v>Mussels, g</v>
      </c>
      <c r="D49">
        <f>210*6/7</f>
        <v>180</v>
      </c>
    </row>
    <row r="50" spans="1:4" x14ac:dyDescent="0.25">
      <c r="A50" s="2">
        <v>45278</v>
      </c>
      <c r="C50" t="str">
        <f>List!A17</f>
        <v>Coffee, g</v>
      </c>
      <c r="D50">
        <v>5</v>
      </c>
    </row>
    <row r="51" spans="1:4" x14ac:dyDescent="0.25">
      <c r="A51" s="2">
        <v>45298</v>
      </c>
      <c r="B51" s="2">
        <v>45390</v>
      </c>
      <c r="C51" t="str">
        <f>List!A9</f>
        <v>Black lentils, g</v>
      </c>
      <c r="D51">
        <f>100*6/7</f>
        <v>85.714285714285708</v>
      </c>
    </row>
    <row r="52" spans="1:4" x14ac:dyDescent="0.25">
      <c r="A52" s="2">
        <v>45298</v>
      </c>
      <c r="C52" t="str">
        <f>List!A18</f>
        <v>Chickpeas, g</v>
      </c>
      <c r="D52">
        <f>240*4/7</f>
        <v>137.14285714285714</v>
      </c>
    </row>
    <row r="53" spans="1:4" x14ac:dyDescent="0.25">
      <c r="A53" s="2">
        <v>45298</v>
      </c>
      <c r="B53" s="2">
        <v>45391</v>
      </c>
      <c r="C53" t="str">
        <f>List!A19</f>
        <v>Salmon roe, g</v>
      </c>
      <c r="D53">
        <f>50*6/7</f>
        <v>42.857142857142854</v>
      </c>
    </row>
    <row r="54" spans="1:4" x14ac:dyDescent="0.25">
      <c r="A54" s="2">
        <v>45303</v>
      </c>
      <c r="C54" t="str">
        <f>List!A20</f>
        <v>Brazil nuts, g</v>
      </c>
      <c r="D54">
        <f>10*6/7</f>
        <v>8.5714285714285712</v>
      </c>
    </row>
    <row r="55" spans="1:4" x14ac:dyDescent="0.25">
      <c r="A55" s="2">
        <v>45267</v>
      </c>
      <c r="B55" s="2">
        <v>45339</v>
      </c>
      <c r="C55" t="str">
        <f>List!A5</f>
        <v>Olive oil, ml</v>
      </c>
      <c r="D55">
        <f>12.5</f>
        <v>12.5</v>
      </c>
    </row>
    <row r="56" spans="1:4" x14ac:dyDescent="0.25">
      <c r="A56" s="2">
        <v>45333</v>
      </c>
      <c r="C56" t="str">
        <f>List!A1</f>
        <v>Saffron, mg</v>
      </c>
      <c r="D56">
        <f>120*6/7</f>
        <v>102.85714285714286</v>
      </c>
    </row>
    <row r="57" spans="1:4" x14ac:dyDescent="0.25">
      <c r="A57" s="2">
        <v>45335</v>
      </c>
      <c r="B57" s="2">
        <v>45419</v>
      </c>
      <c r="C57" t="str">
        <f>List!A21</f>
        <v>Cocoa powder, g</v>
      </c>
      <c r="D57">
        <v>10</v>
      </c>
    </row>
    <row r="58" spans="1:4" x14ac:dyDescent="0.25">
      <c r="A58" s="2">
        <v>45363</v>
      </c>
      <c r="C58" t="str">
        <f>List!A22</f>
        <v>Red beans, g</v>
      </c>
      <c r="D58">
        <f>220/7</f>
        <v>31.428571428571427</v>
      </c>
    </row>
    <row r="59" spans="1:4" x14ac:dyDescent="0.25">
      <c r="A59" s="2">
        <v>45363</v>
      </c>
      <c r="C59" t="str">
        <f>List!A23</f>
        <v>White beans, g</v>
      </c>
      <c r="D59">
        <f>220/7</f>
        <v>31.428571428571427</v>
      </c>
    </row>
    <row r="60" spans="1:4" x14ac:dyDescent="0.25">
      <c r="A60" s="2">
        <v>45358</v>
      </c>
      <c r="C60" t="str">
        <f>List!A24</f>
        <v>Flax seeds, g</v>
      </c>
      <c r="D60">
        <f>12</f>
        <v>12</v>
      </c>
    </row>
    <row r="61" spans="1:4" x14ac:dyDescent="0.25">
      <c r="A61" s="2">
        <v>45391</v>
      </c>
      <c r="C61" t="str">
        <f>List!A9</f>
        <v>Black lentils, g</v>
      </c>
      <c r="D61">
        <f>150*6/7</f>
        <v>128.57142857142858</v>
      </c>
    </row>
    <row r="62" spans="1:4" x14ac:dyDescent="0.25">
      <c r="A62" s="2">
        <v>45452</v>
      </c>
      <c r="C62" t="str">
        <f>List!A2</f>
        <v>Hemp protein, g</v>
      </c>
      <c r="D62">
        <v>50</v>
      </c>
    </row>
    <row r="63" spans="1:4" x14ac:dyDescent="0.25">
      <c r="A63" s="2">
        <v>45478</v>
      </c>
      <c r="B63" s="2">
        <v>45696</v>
      </c>
      <c r="C63" t="str">
        <f>List!A14</f>
        <v>Sunflower seeds, g</v>
      </c>
      <c r="D63">
        <f>21*6/7</f>
        <v>18</v>
      </c>
    </row>
    <row r="64" spans="1:4" x14ac:dyDescent="0.25">
      <c r="A64" s="2">
        <v>45478</v>
      </c>
      <c r="C64" t="str">
        <f>List!A7</f>
        <v>Almonds, g</v>
      </c>
      <c r="D64">
        <f>12*6/7</f>
        <v>10.285714285714286</v>
      </c>
    </row>
    <row r="65" spans="1:4" x14ac:dyDescent="0.25">
      <c r="A65" s="2">
        <v>45420</v>
      </c>
      <c r="C65" t="str">
        <f>List!A21</f>
        <v>Cocoa powder, g</v>
      </c>
      <c r="D65">
        <v>4</v>
      </c>
    </row>
    <row r="66" spans="1:4" x14ac:dyDescent="0.25">
      <c r="A66" s="2">
        <v>45570</v>
      </c>
      <c r="C66" t="str">
        <f>List!A25</f>
        <v>Chicken liver, g</v>
      </c>
      <c r="D66">
        <f>500/7</f>
        <v>71.428571428571431</v>
      </c>
    </row>
    <row r="67" spans="1:4" x14ac:dyDescent="0.25">
      <c r="A67" s="2">
        <v>45606</v>
      </c>
      <c r="B67" s="2">
        <v>45696</v>
      </c>
      <c r="C67" t="str">
        <f>List!A13</f>
        <v>Salt, g</v>
      </c>
      <c r="D67">
        <v>5</v>
      </c>
    </row>
    <row r="68" spans="1:4" x14ac:dyDescent="0.25">
      <c r="A68" s="2">
        <v>45626</v>
      </c>
      <c r="B68" s="2">
        <v>45794</v>
      </c>
      <c r="C68" t="str">
        <f>List!A26</f>
        <v>Green tea, g</v>
      </c>
      <c r="D68">
        <v>4</v>
      </c>
    </row>
    <row r="69" spans="1:4" x14ac:dyDescent="0.25">
      <c r="A69" s="2">
        <v>45646</v>
      </c>
      <c r="B69" s="2">
        <v>45759</v>
      </c>
      <c r="C69" t="str">
        <f>List!A27</f>
        <v>Black currant, g</v>
      </c>
      <c r="D69">
        <f>150*6/7</f>
        <v>128.57142857142858</v>
      </c>
    </row>
    <row r="70" spans="1:4" x14ac:dyDescent="0.25">
      <c r="A70" s="2">
        <v>45683</v>
      </c>
      <c r="B70" s="2">
        <v>45766</v>
      </c>
      <c r="C70" t="str">
        <f>List!A10</f>
        <v>Parsley, g</v>
      </c>
      <c r="D70">
        <f>50*6/7</f>
        <v>42.857142857142854</v>
      </c>
    </row>
    <row r="71" spans="1:4" x14ac:dyDescent="0.25">
      <c r="A71" s="2">
        <v>45697</v>
      </c>
      <c r="C71" t="str">
        <f>List!A14</f>
        <v>Sunflower seeds, g</v>
      </c>
      <c r="D71">
        <f>12*6/7</f>
        <v>10.285714285714286</v>
      </c>
    </row>
    <row r="72" spans="1:4" x14ac:dyDescent="0.25">
      <c r="A72" s="2">
        <v>45697</v>
      </c>
      <c r="C72" t="str">
        <f>List!A4</f>
        <v>Macadamia , g</v>
      </c>
      <c r="D72">
        <f>6*6/7</f>
        <v>5.1428571428571432</v>
      </c>
    </row>
    <row r="73" spans="1:4" x14ac:dyDescent="0.25">
      <c r="A73" s="2">
        <v>45721</v>
      </c>
      <c r="B73" s="2">
        <v>45799</v>
      </c>
      <c r="C73" t="str">
        <f>List!A28</f>
        <v>Beef broth, g</v>
      </c>
      <c r="D73">
        <f>10*6/7</f>
        <v>8.5714285714285712</v>
      </c>
    </row>
    <row r="74" spans="1:4" x14ac:dyDescent="0.25">
      <c r="A74" s="2">
        <v>45659</v>
      </c>
      <c r="C74" t="str">
        <f>List!A6</f>
        <v>Capers, g</v>
      </c>
      <c r="D74">
        <f>30*6/7</f>
        <v>25.714285714285715</v>
      </c>
    </row>
    <row r="75" spans="1:4" x14ac:dyDescent="0.25">
      <c r="A75" s="2">
        <v>45354</v>
      </c>
      <c r="B75" s="2">
        <v>45751</v>
      </c>
      <c r="C75" t="str">
        <f>List!A29</f>
        <v>Butternut squash, g</v>
      </c>
      <c r="D75">
        <f>250*6/7</f>
        <v>214.28571428571428</v>
      </c>
    </row>
    <row r="76" spans="1:4" x14ac:dyDescent="0.25">
      <c r="A76" s="2">
        <v>45184</v>
      </c>
      <c r="B76" s="2">
        <v>45794</v>
      </c>
      <c r="C76" t="str">
        <f>List!A30</f>
        <v>Zucchini, g</v>
      </c>
      <c r="D76">
        <f>400*6/7</f>
        <v>342.85714285714283</v>
      </c>
    </row>
    <row r="77" spans="1:4" x14ac:dyDescent="0.25">
      <c r="A77" s="2">
        <v>45431</v>
      </c>
      <c r="B77" s="2">
        <v>45767</v>
      </c>
      <c r="C77" t="str">
        <f>List!A31</f>
        <v>Beetroot, g</v>
      </c>
      <c r="D77">
        <f>250*6/7</f>
        <v>214.28571428571428</v>
      </c>
    </row>
    <row r="78" spans="1:4" x14ac:dyDescent="0.25">
      <c r="A78" s="2">
        <v>45274</v>
      </c>
      <c r="B78" s="2">
        <v>45794</v>
      </c>
      <c r="C78" t="str">
        <f>List!A32</f>
        <v>Carrot, g</v>
      </c>
      <c r="D78">
        <f>250*6/7</f>
        <v>214.28571428571428</v>
      </c>
    </row>
    <row r="79" spans="1:4" x14ac:dyDescent="0.25">
      <c r="A79" s="2">
        <v>45656</v>
      </c>
      <c r="C79" t="str">
        <f>List!A33</f>
        <v>Champignon, g</v>
      </c>
      <c r="D79">
        <f>250*6/7</f>
        <v>214.28571428571428</v>
      </c>
    </row>
    <row r="80" spans="1:4" x14ac:dyDescent="0.25">
      <c r="A80" s="2">
        <v>44317</v>
      </c>
      <c r="B80" s="2">
        <v>45769</v>
      </c>
      <c r="C80" t="str">
        <f>List!A34</f>
        <v>Blackberry, g</v>
      </c>
      <c r="D80">
        <f>150*6/7</f>
        <v>128.57142857142858</v>
      </c>
    </row>
    <row r="81" spans="1:4" x14ac:dyDescent="0.25">
      <c r="A81" s="2">
        <v>44317</v>
      </c>
      <c r="B81" s="2">
        <v>45769</v>
      </c>
      <c r="C81" t="str">
        <f>List!A$35</f>
        <v>Blueberry, g</v>
      </c>
      <c r="D81">
        <f>70*6/7</f>
        <v>60</v>
      </c>
    </row>
    <row r="82" spans="1:4" x14ac:dyDescent="0.25">
      <c r="A82" s="2">
        <v>45207</v>
      </c>
      <c r="C82" t="str">
        <f>List!A36</f>
        <v>Plum, g</v>
      </c>
      <c r="D82">
        <f>180*6/7</f>
        <v>154.28571428571428</v>
      </c>
    </row>
    <row r="83" spans="1:4" x14ac:dyDescent="0.25">
      <c r="A83" s="2">
        <v>45363</v>
      </c>
      <c r="B83" s="2">
        <v>45794</v>
      </c>
      <c r="C83" t="str">
        <f>List!A37</f>
        <v>Lemon, g</v>
      </c>
      <c r="D83">
        <f>150*3/7</f>
        <v>64.285714285714292</v>
      </c>
    </row>
    <row r="84" spans="1:4" x14ac:dyDescent="0.25">
      <c r="A84" s="2">
        <v>45214</v>
      </c>
      <c r="B84" s="2">
        <v>45794</v>
      </c>
      <c r="C84" t="str">
        <f>List!A38</f>
        <v>Bell pepper, g</v>
      </c>
      <c r="D84">
        <f>600*6/7</f>
        <v>514.28571428571433</v>
      </c>
    </row>
    <row r="85" spans="1:4" x14ac:dyDescent="0.25">
      <c r="A85" s="2">
        <v>45214</v>
      </c>
      <c r="C85" t="str">
        <f>List!A40</f>
        <v>Tomato, g</v>
      </c>
      <c r="D85">
        <f>500*6/7</f>
        <v>428.57142857142856</v>
      </c>
    </row>
    <row r="86" spans="1:4" x14ac:dyDescent="0.25">
      <c r="A86" s="2">
        <v>45358</v>
      </c>
      <c r="B86" s="2">
        <v>45794</v>
      </c>
      <c r="C86" t="str">
        <f>List!A41</f>
        <v>Radish, g</v>
      </c>
      <c r="D86">
        <f>60*6/7</f>
        <v>51.428571428571431</v>
      </c>
    </row>
    <row r="87" spans="1:4" x14ac:dyDescent="0.25">
      <c r="A87" s="2">
        <v>45214</v>
      </c>
      <c r="C87" t="str">
        <f>List!A42</f>
        <v>Olive, g</v>
      </c>
      <c r="D87">
        <f>155/7</f>
        <v>22.142857142857142</v>
      </c>
    </row>
    <row r="88" spans="1:4" x14ac:dyDescent="0.25">
      <c r="A88" s="2">
        <v>45250</v>
      </c>
      <c r="B88" s="2">
        <v>45759</v>
      </c>
      <c r="C88" t="str">
        <f>List!A43</f>
        <v>Oat, g</v>
      </c>
      <c r="D88">
        <f>25*6/7</f>
        <v>21.428571428571427</v>
      </c>
    </row>
    <row r="89" spans="1:4" x14ac:dyDescent="0.25">
      <c r="A89" s="2">
        <v>45250</v>
      </c>
      <c r="C89" t="str">
        <f>List!A44</f>
        <v>Buckwheat, g</v>
      </c>
      <c r="D89">
        <f>25*6/7</f>
        <v>21.428571428571427</v>
      </c>
    </row>
    <row r="90" spans="1:4" x14ac:dyDescent="0.25">
      <c r="A90" s="2">
        <v>45250</v>
      </c>
      <c r="C90" t="str">
        <f>List!A39</f>
        <v>Black rice, g</v>
      </c>
      <c r="D90">
        <f>25*6/7</f>
        <v>21.428571428571427</v>
      </c>
    </row>
    <row r="91" spans="1:4" x14ac:dyDescent="0.25">
      <c r="A91" s="2">
        <v>44341</v>
      </c>
      <c r="B91" s="2">
        <v>45762</v>
      </c>
      <c r="C91" t="str">
        <f>List!A45</f>
        <v>Black pepper, g</v>
      </c>
      <c r="D91">
        <f>0.2</f>
        <v>0.2</v>
      </c>
    </row>
    <row r="92" spans="1:4" x14ac:dyDescent="0.25">
      <c r="A92" s="2">
        <v>45683</v>
      </c>
      <c r="B92" s="2">
        <v>45794</v>
      </c>
      <c r="C92" t="str">
        <f>List!A46</f>
        <v>Swiss chard, g</v>
      </c>
      <c r="D92">
        <f>75*6/7</f>
        <v>64.285714285714292</v>
      </c>
    </row>
    <row r="93" spans="1:4" x14ac:dyDescent="0.25">
      <c r="A93" s="2">
        <v>45683</v>
      </c>
      <c r="B93" s="2">
        <v>45794</v>
      </c>
      <c r="C93" t="str">
        <f>List!A47</f>
        <v>Arugula, g</v>
      </c>
      <c r="D93">
        <f>75*6/7</f>
        <v>64.285714285714292</v>
      </c>
    </row>
    <row r="94" spans="1:4" x14ac:dyDescent="0.25">
      <c r="A94" s="2">
        <v>45683</v>
      </c>
      <c r="B94" s="2">
        <v>45794</v>
      </c>
      <c r="C94" t="str">
        <f>List!A48</f>
        <v>Iceberg, g</v>
      </c>
      <c r="D94">
        <f>100*6/7</f>
        <v>85.714285714285708</v>
      </c>
    </row>
    <row r="95" spans="1:4" x14ac:dyDescent="0.25">
      <c r="A95" s="2">
        <v>45683</v>
      </c>
      <c r="B95" s="2">
        <v>45794</v>
      </c>
      <c r="C95" t="str">
        <f>List!A49</f>
        <v>Kale, g</v>
      </c>
      <c r="D95">
        <f t="shared" ref="D95:D97" si="0">100*6/7</f>
        <v>85.714285714285708</v>
      </c>
    </row>
    <row r="96" spans="1:4" x14ac:dyDescent="0.25">
      <c r="A96" s="2">
        <v>45683</v>
      </c>
      <c r="B96" s="2">
        <v>45794</v>
      </c>
      <c r="C96" t="str">
        <f>List!A50</f>
        <v>Spinach, g</v>
      </c>
      <c r="D96">
        <f t="shared" si="0"/>
        <v>85.714285714285708</v>
      </c>
    </row>
    <row r="97" spans="1:4" x14ac:dyDescent="0.25">
      <c r="A97" s="2">
        <v>45683</v>
      </c>
      <c r="B97" s="2">
        <v>45794</v>
      </c>
      <c r="C97" t="str">
        <f>List!A51</f>
        <v>Radicchio, g</v>
      </c>
      <c r="D97">
        <f t="shared" si="0"/>
        <v>85.714285714285708</v>
      </c>
    </row>
    <row r="98" spans="1:4" x14ac:dyDescent="0.25">
      <c r="A98" s="2">
        <v>45366</v>
      </c>
      <c r="C98" t="str">
        <f>List!A52</f>
        <v>Tofu, g</v>
      </c>
      <c r="D98">
        <f>160/7</f>
        <v>22.857142857142858</v>
      </c>
    </row>
    <row r="99" spans="1:4" x14ac:dyDescent="0.25">
      <c r="A99" s="2">
        <v>45658</v>
      </c>
      <c r="C99" t="str">
        <f>List!A53</f>
        <v>Cottage cheese, g</v>
      </c>
      <c r="D99">
        <f>200/7</f>
        <v>28.571428571428573</v>
      </c>
    </row>
    <row r="100" spans="1:4" x14ac:dyDescent="0.25">
      <c r="A100" s="2">
        <v>45658</v>
      </c>
      <c r="C100" t="str">
        <f>List!A54</f>
        <v>Egg, count</v>
      </c>
      <c r="D100">
        <f>1/7</f>
        <v>0.14285714285714285</v>
      </c>
    </row>
    <row r="101" spans="1:4" x14ac:dyDescent="0.25">
      <c r="A101" s="2">
        <v>45658</v>
      </c>
      <c r="C101" t="str">
        <f>List!A55</f>
        <v>Pea, g</v>
      </c>
      <c r="D101">
        <f>250/7</f>
        <v>35.714285714285715</v>
      </c>
    </row>
    <row r="102" spans="1:4" x14ac:dyDescent="0.25">
      <c r="A102" s="2">
        <v>45658</v>
      </c>
      <c r="C102" t="str">
        <f>List!A56</f>
        <v>Corn, g</v>
      </c>
      <c r="D102">
        <f>230/7</f>
        <v>32.857142857142854</v>
      </c>
    </row>
    <row r="103" spans="1:4" x14ac:dyDescent="0.25">
      <c r="A103" s="2">
        <v>45658</v>
      </c>
      <c r="C103" t="str">
        <f>List!A57</f>
        <v>Pomegranate, g</v>
      </c>
      <c r="D103">
        <f>400/7</f>
        <v>57.142857142857146</v>
      </c>
    </row>
    <row r="104" spans="1:4" x14ac:dyDescent="0.25">
      <c r="A104" s="2">
        <v>45658</v>
      </c>
      <c r="B104" s="2">
        <v>45780</v>
      </c>
      <c r="C104" t="str">
        <f>List!A58</f>
        <v>Asian pear, g</v>
      </c>
      <c r="D104">
        <f>130/7</f>
        <v>18.571428571428573</v>
      </c>
    </row>
    <row r="105" spans="1:4" x14ac:dyDescent="0.25">
      <c r="A105" s="2">
        <v>45658</v>
      </c>
      <c r="C105" t="str">
        <f>List!A59</f>
        <v>Avocado, g</v>
      </c>
      <c r="D105">
        <f>150/7</f>
        <v>21.428571428571427</v>
      </c>
    </row>
    <row r="106" spans="1:4" x14ac:dyDescent="0.25">
      <c r="A106" s="2">
        <v>45658</v>
      </c>
      <c r="B106" s="2">
        <v>45753</v>
      </c>
      <c r="C106" t="str">
        <f>List!A60</f>
        <v>Sweet potato, g</v>
      </c>
      <c r="D106">
        <f>300/7</f>
        <v>42.857142857142854</v>
      </c>
    </row>
    <row r="107" spans="1:4" x14ac:dyDescent="0.25">
      <c r="A107" s="2">
        <v>45658</v>
      </c>
      <c r="C107" t="str">
        <f>List!A61</f>
        <v>Cucumber, g</v>
      </c>
      <c r="D107">
        <f>300/7</f>
        <v>42.857142857142854</v>
      </c>
    </row>
    <row r="108" spans="1:4" x14ac:dyDescent="0.25">
      <c r="A108" s="2">
        <v>44827</v>
      </c>
      <c r="B108" s="2">
        <v>45802</v>
      </c>
      <c r="C108" t="str">
        <f>List!A62</f>
        <v>Garlic, g</v>
      </c>
      <c r="D108">
        <f>8*6/7</f>
        <v>6.8571428571428568</v>
      </c>
    </row>
    <row r="109" spans="1:4" x14ac:dyDescent="0.25">
      <c r="A109" s="2">
        <v>45717</v>
      </c>
      <c r="B109" s="2">
        <v>45794</v>
      </c>
      <c r="C109" t="str">
        <f>List!A63</f>
        <v>Cauliflower, g</v>
      </c>
      <c r="D109">
        <f>200*6/7</f>
        <v>171.42857142857142</v>
      </c>
    </row>
    <row r="110" spans="1:4" x14ac:dyDescent="0.25">
      <c r="A110" s="2">
        <v>45658</v>
      </c>
      <c r="B110" s="2">
        <v>45769</v>
      </c>
      <c r="C110" t="str">
        <f>List!A64</f>
        <v>Raspberry, g</v>
      </c>
      <c r="D110">
        <f>70*6/7</f>
        <v>60</v>
      </c>
    </row>
    <row r="111" spans="1:4" x14ac:dyDescent="0.25">
      <c r="A111" s="2">
        <v>45726</v>
      </c>
      <c r="C111" t="str">
        <f>List!A65</f>
        <v>Water, L</v>
      </c>
      <c r="D111">
        <f>(325+210+350+350)/1000</f>
        <v>1.2350000000000001</v>
      </c>
    </row>
    <row r="112" spans="1:4" x14ac:dyDescent="0.25">
      <c r="A112" s="2">
        <v>45748</v>
      </c>
      <c r="B112" s="2">
        <v>45767</v>
      </c>
      <c r="C112" t="str">
        <f>List!A67</f>
        <v>Basil, g</v>
      </c>
      <c r="D112">
        <f>50*6/7</f>
        <v>42.857142857142854</v>
      </c>
    </row>
    <row r="113" spans="1:4" x14ac:dyDescent="0.25">
      <c r="A113" s="2">
        <v>45697</v>
      </c>
      <c r="B113" s="2">
        <v>45778</v>
      </c>
      <c r="C113" t="str">
        <f>List!A13</f>
        <v>Salt, g</v>
      </c>
      <c r="D113">
        <v>3.5</v>
      </c>
    </row>
    <row r="114" spans="1:4" x14ac:dyDescent="0.25">
      <c r="A114" s="2">
        <v>45760</v>
      </c>
      <c r="C114" t="str">
        <f>List!A15</f>
        <v>Mussels, g</v>
      </c>
      <c r="D114">
        <f>420*2/7</f>
        <v>120</v>
      </c>
    </row>
    <row r="115" spans="1:4" x14ac:dyDescent="0.25">
      <c r="A115" s="2">
        <v>45760</v>
      </c>
      <c r="B115" s="2">
        <v>45769</v>
      </c>
      <c r="C115" t="str">
        <f>List!A27</f>
        <v>Black currant, g</v>
      </c>
      <c r="D115">
        <f>300*2/7</f>
        <v>85.714285714285708</v>
      </c>
    </row>
    <row r="116" spans="1:4" x14ac:dyDescent="0.25">
      <c r="A116" s="2">
        <v>45566</v>
      </c>
      <c r="B116" s="2">
        <v>45759</v>
      </c>
      <c r="C116" t="str">
        <f>List!A19</f>
        <v>Salmon roe, g</v>
      </c>
      <c r="D116">
        <f>50*6/7</f>
        <v>42.857142857142854</v>
      </c>
    </row>
    <row r="117" spans="1:4" x14ac:dyDescent="0.25">
      <c r="A117" s="2">
        <v>45760</v>
      </c>
      <c r="C117" t="str">
        <f>List!A19</f>
        <v>Salmon roe, g</v>
      </c>
      <c r="D117">
        <f>120*2/7</f>
        <v>34.285714285714285</v>
      </c>
    </row>
    <row r="118" spans="1:4" x14ac:dyDescent="0.25">
      <c r="A118" s="2">
        <v>45760</v>
      </c>
      <c r="C118" t="str">
        <f>List!A68</f>
        <v>Salmon, g</v>
      </c>
      <c r="D118">
        <f>120/7</f>
        <v>17.142857142857142</v>
      </c>
    </row>
    <row r="119" spans="1:4" x14ac:dyDescent="0.25">
      <c r="A119" s="2">
        <v>45658</v>
      </c>
      <c r="B119" s="2">
        <v>45769</v>
      </c>
      <c r="C119" t="str">
        <f>List!A69</f>
        <v>Red currant, g</v>
      </c>
      <c r="D119">
        <f>70*6/7</f>
        <v>60</v>
      </c>
    </row>
    <row r="120" spans="1:4" x14ac:dyDescent="0.25">
      <c r="A120" s="2">
        <v>45766</v>
      </c>
      <c r="B120" s="2">
        <v>45774</v>
      </c>
      <c r="C120" t="str">
        <f>List!A70</f>
        <v>Eggplant, g</v>
      </c>
      <c r="D120">
        <f>300/7</f>
        <v>42.857142857142854</v>
      </c>
    </row>
    <row r="121" spans="1:4" x14ac:dyDescent="0.25">
      <c r="A121" s="2">
        <v>45717</v>
      </c>
      <c r="B121" s="2">
        <v>45767</v>
      </c>
      <c r="C121" t="str">
        <f>List!A71</f>
        <v>Asparagus, g</v>
      </c>
      <c r="D121">
        <f>150*6/7</f>
        <v>128.57142857142858</v>
      </c>
    </row>
    <row r="122" spans="1:4" x14ac:dyDescent="0.25">
      <c r="A122" s="2">
        <v>45769</v>
      </c>
      <c r="B122" s="2">
        <v>45774</v>
      </c>
      <c r="C122" t="str">
        <f>List!A66</f>
        <v>Broccoli, g</v>
      </c>
      <c r="D122">
        <f>100*4/7</f>
        <v>57.142857142857146</v>
      </c>
    </row>
    <row r="123" spans="1:4" x14ac:dyDescent="0.25">
      <c r="A123" s="2">
        <v>45774</v>
      </c>
      <c r="B123" s="2">
        <v>45794</v>
      </c>
      <c r="C123" t="str">
        <f>List!A31</f>
        <v>Beetroot, g</v>
      </c>
      <c r="D123">
        <f>150*6/7</f>
        <v>128.57142857142858</v>
      </c>
    </row>
    <row r="124" spans="1:4" x14ac:dyDescent="0.25">
      <c r="A124" s="2">
        <v>45776</v>
      </c>
      <c r="B124" s="2">
        <v>45794</v>
      </c>
      <c r="C124" t="str">
        <f>List!A66</f>
        <v>Broccoli, g</v>
      </c>
      <c r="D124">
        <f>100*6/7</f>
        <v>85.714285714285708</v>
      </c>
    </row>
    <row r="125" spans="1:4" x14ac:dyDescent="0.25">
      <c r="A125" s="2">
        <v>45779</v>
      </c>
      <c r="C125" t="str">
        <f>List!A27</f>
        <v>Black currant, g</v>
      </c>
      <c r="D125">
        <f>300*2/7</f>
        <v>85.714285714285708</v>
      </c>
    </row>
    <row r="126" spans="1:4" x14ac:dyDescent="0.25">
      <c r="A126" s="2">
        <v>45779</v>
      </c>
      <c r="B126" s="2">
        <v>45794</v>
      </c>
      <c r="C126" t="str">
        <f>List!A34</f>
        <v>Blackberry, g</v>
      </c>
      <c r="D126">
        <f>100*6/7</f>
        <v>85.714285714285708</v>
      </c>
    </row>
    <row r="127" spans="1:4" x14ac:dyDescent="0.25">
      <c r="A127" s="2">
        <v>45779</v>
      </c>
      <c r="B127" s="2">
        <v>45794</v>
      </c>
      <c r="C127" t="str">
        <f>List!A69</f>
        <v>Red currant, g</v>
      </c>
      <c r="D127">
        <f>50*6/7</f>
        <v>42.857142857142854</v>
      </c>
    </row>
    <row r="128" spans="1:4" x14ac:dyDescent="0.25">
      <c r="A128" s="2">
        <v>45779</v>
      </c>
      <c r="B128" s="2">
        <v>45794</v>
      </c>
      <c r="C128" t="str">
        <f>List!A35</f>
        <v>Blueberry, g</v>
      </c>
      <c r="D128">
        <f>50*6/7</f>
        <v>42.857142857142854</v>
      </c>
    </row>
    <row r="129" spans="1:4" x14ac:dyDescent="0.25">
      <c r="A129" s="2">
        <v>45779</v>
      </c>
      <c r="B129" s="2">
        <v>45794</v>
      </c>
      <c r="C129" t="str">
        <f>List!A64</f>
        <v>Raspberry, g</v>
      </c>
      <c r="D129">
        <f>50*6/7</f>
        <v>42.857142857142854</v>
      </c>
    </row>
    <row r="130" spans="1:4" x14ac:dyDescent="0.25">
      <c r="A130" s="2">
        <v>45795</v>
      </c>
      <c r="C130" t="str">
        <f>List!A72</f>
        <v>Cranberry, g</v>
      </c>
      <c r="D130">
        <f>300*2/7</f>
        <v>85.714285714285708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6F1FF-003F-4949-9D0E-D277C4CBDEB7}">
  <dimension ref="A1:D70"/>
  <sheetViews>
    <sheetView workbookViewId="0">
      <selection activeCell="C38" sqref="C38"/>
    </sheetView>
  </sheetViews>
  <sheetFormatPr defaultRowHeight="15" x14ac:dyDescent="0.25"/>
  <cols>
    <col min="1" max="1" width="24.7109375" style="8" bestFit="1" customWidth="1"/>
    <col min="2" max="2" width="24" style="8" bestFit="1" customWidth="1"/>
    <col min="3" max="3" width="46.85546875" bestFit="1" customWidth="1"/>
  </cols>
  <sheetData>
    <row r="1" spans="1:4" x14ac:dyDescent="0.25">
      <c r="A1" s="7" t="s">
        <v>0</v>
      </c>
      <c r="B1" s="8" t="s">
        <v>1</v>
      </c>
      <c r="C1" t="s">
        <v>2</v>
      </c>
      <c r="D1" t="s">
        <v>78</v>
      </c>
    </row>
    <row r="2" spans="1:4" x14ac:dyDescent="0.25">
      <c r="A2" s="8">
        <v>45760</v>
      </c>
      <c r="B2" s="8">
        <v>45795</v>
      </c>
      <c r="C2" t="str">
        <f>List!A43</f>
        <v>Oat, g</v>
      </c>
      <c r="D2">
        <v>700</v>
      </c>
    </row>
    <row r="3" spans="1:4" x14ac:dyDescent="0.25">
      <c r="A3" s="8">
        <v>45796</v>
      </c>
      <c r="C3" t="str">
        <f>List!A43</f>
        <v>Oat, g</v>
      </c>
      <c r="D3">
        <v>600</v>
      </c>
    </row>
    <row r="4" spans="1:4" x14ac:dyDescent="0.25">
      <c r="A4" s="8">
        <v>45763</v>
      </c>
      <c r="C4" t="str">
        <f>List!A45</f>
        <v>Black pepper, g</v>
      </c>
      <c r="D4">
        <v>20</v>
      </c>
    </row>
    <row r="5" spans="1:4" x14ac:dyDescent="0.25">
      <c r="A5" s="8">
        <v>45779</v>
      </c>
      <c r="C5" t="str">
        <f>List!A13</f>
        <v>Salt, g</v>
      </c>
      <c r="D5">
        <v>250</v>
      </c>
    </row>
    <row r="6" spans="1:4" x14ac:dyDescent="0.25">
      <c r="A6" s="8">
        <v>45795</v>
      </c>
      <c r="B6" s="8">
        <v>45802</v>
      </c>
      <c r="C6" t="str">
        <f>List!A$16</f>
        <v>Turmeric, g</v>
      </c>
      <c r="D6">
        <v>20</v>
      </c>
    </row>
    <row r="7" spans="1:4" x14ac:dyDescent="0.25">
      <c r="A7" s="8">
        <v>45795</v>
      </c>
      <c r="C7" t="str">
        <f>List!A26</f>
        <v>Green tea, g</v>
      </c>
      <c r="D7">
        <v>100</v>
      </c>
    </row>
    <row r="8" spans="1:4" x14ac:dyDescent="0.25">
      <c r="A8" s="8">
        <v>45795</v>
      </c>
      <c r="B8" s="8">
        <v>45797</v>
      </c>
      <c r="C8" t="str">
        <f>List!A73</f>
        <v>Arugula 25 g
Swiss chard 25 g
Spinach 25 g</v>
      </c>
      <c r="D8">
        <v>5</v>
      </c>
    </row>
    <row r="9" spans="1:4" x14ac:dyDescent="0.25">
      <c r="A9" s="8">
        <v>45795</v>
      </c>
      <c r="B9" s="8">
        <v>45797</v>
      </c>
      <c r="C9" t="str">
        <f>List!A35</f>
        <v>Blueberry, g</v>
      </c>
      <c r="D9">
        <v>250</v>
      </c>
    </row>
    <row r="10" spans="1:4" x14ac:dyDescent="0.25">
      <c r="A10" s="8">
        <v>45795</v>
      </c>
      <c r="B10" s="8">
        <v>45797</v>
      </c>
      <c r="C10" t="str">
        <f>List!A$69</f>
        <v>Red currant, g</v>
      </c>
      <c r="D10">
        <v>375</v>
      </c>
    </row>
    <row r="11" spans="1:4" x14ac:dyDescent="0.25">
      <c r="A11" s="8">
        <v>45795</v>
      </c>
      <c r="B11" s="8">
        <v>45800</v>
      </c>
      <c r="C11" t="str">
        <f>List!A$29</f>
        <v>Butternut squash, g</v>
      </c>
      <c r="D11">
        <v>1618</v>
      </c>
    </row>
    <row r="12" spans="1:4" x14ac:dyDescent="0.25">
      <c r="A12" s="8">
        <v>45795</v>
      </c>
      <c r="B12" s="8">
        <v>45797</v>
      </c>
      <c r="C12" t="str">
        <f>List!A71</f>
        <v>Asparagus, g</v>
      </c>
      <c r="D12">
        <v>495</v>
      </c>
    </row>
    <row r="13" spans="1:4" x14ac:dyDescent="0.25">
      <c r="A13" s="8">
        <v>45795</v>
      </c>
      <c r="B13" s="8">
        <v>45797</v>
      </c>
      <c r="C13" t="str">
        <f>List!A$66</f>
        <v>Broccoli, g</v>
      </c>
      <c r="D13">
        <v>632</v>
      </c>
    </row>
    <row r="14" spans="1:4" x14ac:dyDescent="0.25">
      <c r="A14" s="8">
        <v>45795</v>
      </c>
      <c r="B14" s="8">
        <v>45797</v>
      </c>
      <c r="C14" t="str">
        <f>List!A38</f>
        <v>Bell pepper, g</v>
      </c>
      <c r="D14">
        <v>2226</v>
      </c>
    </row>
    <row r="15" spans="1:4" x14ac:dyDescent="0.25">
      <c r="A15" s="8">
        <v>45795</v>
      </c>
      <c r="B15" s="8">
        <v>45797</v>
      </c>
      <c r="C15" t="str">
        <f>List!A74</f>
        <v>Arugula 25 g
Swiss chard 25 g</v>
      </c>
      <c r="D15">
        <v>4</v>
      </c>
    </row>
    <row r="16" spans="1:4" x14ac:dyDescent="0.25">
      <c r="A16" s="8">
        <v>45795</v>
      </c>
      <c r="B16" s="8">
        <v>45797</v>
      </c>
      <c r="C16" t="str">
        <f>List!A76</f>
        <v>Iceberg 40 g
Radicchio 40 g
Kale 40 g</v>
      </c>
      <c r="D16">
        <v>4</v>
      </c>
    </row>
    <row r="17" spans="1:4" x14ac:dyDescent="0.25">
      <c r="A17" s="8">
        <v>45795</v>
      </c>
      <c r="B17" s="8">
        <v>45798</v>
      </c>
      <c r="C17" t="str">
        <f>List!A$37</f>
        <v>Lemon, g</v>
      </c>
      <c r="D17">
        <v>384</v>
      </c>
    </row>
    <row r="18" spans="1:4" x14ac:dyDescent="0.25">
      <c r="A18" s="8">
        <v>45795</v>
      </c>
      <c r="B18" s="8">
        <v>45797</v>
      </c>
      <c r="C18" t="str">
        <f>List!A$34</f>
        <v>Blackberry, g</v>
      </c>
      <c r="D18">
        <v>625</v>
      </c>
    </row>
    <row r="19" spans="1:4" x14ac:dyDescent="0.25">
      <c r="A19" s="8">
        <v>45795</v>
      </c>
      <c r="B19" s="8">
        <v>45802</v>
      </c>
      <c r="C19" t="str">
        <f>List!A$41</f>
        <v>Radish, g</v>
      </c>
      <c r="D19">
        <v>500</v>
      </c>
    </row>
    <row r="20" spans="1:4" x14ac:dyDescent="0.25">
      <c r="A20" s="8">
        <v>45795</v>
      </c>
      <c r="B20" s="8">
        <v>45797</v>
      </c>
      <c r="C20" t="str">
        <f>List!A30</f>
        <v>Zucchini, g</v>
      </c>
      <c r="D20">
        <v>1412</v>
      </c>
    </row>
    <row r="21" spans="1:4" x14ac:dyDescent="0.25">
      <c r="A21" s="8">
        <v>45795</v>
      </c>
      <c r="B21" s="8">
        <v>45797</v>
      </c>
      <c r="C21" t="str">
        <f>List!A31</f>
        <v>Beetroot, g</v>
      </c>
      <c r="D21">
        <v>530</v>
      </c>
    </row>
    <row r="22" spans="1:4" x14ac:dyDescent="0.25">
      <c r="A22" s="8">
        <v>45795</v>
      </c>
      <c r="B22" s="8">
        <v>45797</v>
      </c>
      <c r="C22" t="str">
        <f>List!A$32</f>
        <v>Carrot, g</v>
      </c>
      <c r="D22">
        <v>864</v>
      </c>
    </row>
    <row r="23" spans="1:4" x14ac:dyDescent="0.25">
      <c r="A23" s="8">
        <v>45795</v>
      </c>
      <c r="B23" s="8">
        <v>45797</v>
      </c>
      <c r="C23" t="str">
        <f>List!A63</f>
        <v>Cauliflower, g</v>
      </c>
      <c r="D23">
        <v>954</v>
      </c>
    </row>
    <row r="24" spans="1:4" x14ac:dyDescent="0.25">
      <c r="A24" s="8">
        <v>45798</v>
      </c>
      <c r="C24" t="str">
        <f>List!A12</f>
        <v>Chia seeds, g</v>
      </c>
      <c r="D24">
        <v>120</v>
      </c>
    </row>
    <row r="25" spans="1:4" x14ac:dyDescent="0.25">
      <c r="A25" s="8">
        <v>45798</v>
      </c>
      <c r="B25" s="8">
        <v>45800</v>
      </c>
      <c r="C25" t="str">
        <f>List!A$71</f>
        <v>Asparagus, g</v>
      </c>
      <c r="D25">
        <v>495</v>
      </c>
    </row>
    <row r="26" spans="1:4" x14ac:dyDescent="0.25">
      <c r="A26" s="8">
        <v>45798</v>
      </c>
      <c r="B26" s="8">
        <v>45800</v>
      </c>
      <c r="C26" t="str">
        <f>List!A$30</f>
        <v>Zucchini, g</v>
      </c>
      <c r="D26">
        <v>890</v>
      </c>
    </row>
    <row r="27" spans="1:4" x14ac:dyDescent="0.25">
      <c r="A27" s="8">
        <v>45798</v>
      </c>
      <c r="B27" s="8">
        <v>45800</v>
      </c>
      <c r="C27" t="str">
        <f>List!A$38</f>
        <v>Bell pepper, g</v>
      </c>
      <c r="D27">
        <v>1582</v>
      </c>
    </row>
    <row r="28" spans="1:4" x14ac:dyDescent="0.25">
      <c r="A28" s="8">
        <v>45798</v>
      </c>
      <c r="B28" s="8">
        <v>45800</v>
      </c>
      <c r="C28" t="str">
        <f>List!A73</f>
        <v>Arugula 25 g
Swiss chard 25 g
Spinach 25 g</v>
      </c>
      <c r="D28">
        <v>3</v>
      </c>
    </row>
    <row r="29" spans="1:4" x14ac:dyDescent="0.25">
      <c r="A29" s="8">
        <v>45798</v>
      </c>
      <c r="B29" s="8">
        <v>45800</v>
      </c>
      <c r="C29" t="str">
        <f>List!A$75</f>
        <v>Iceberg 32 g
Kale 32 g
Spinach 32 g
Radicchio 32 g</v>
      </c>
      <c r="D29">
        <v>7</v>
      </c>
    </row>
    <row r="30" spans="1:4" x14ac:dyDescent="0.25">
      <c r="A30" s="8">
        <v>45798</v>
      </c>
      <c r="B30" s="8">
        <v>45800</v>
      </c>
      <c r="C30" t="str">
        <f>List!A$74</f>
        <v>Arugula 25 g
Swiss chard 25 g</v>
      </c>
      <c r="D30">
        <v>4</v>
      </c>
    </row>
    <row r="31" spans="1:4" x14ac:dyDescent="0.25">
      <c r="A31" s="8">
        <v>45798</v>
      </c>
      <c r="B31" s="8">
        <v>45800</v>
      </c>
      <c r="C31" t="str">
        <f>List!A$76</f>
        <v>Iceberg 40 g
Radicchio 40 g
Kale 40 g</v>
      </c>
      <c r="D31">
        <v>2</v>
      </c>
    </row>
    <row r="32" spans="1:4" x14ac:dyDescent="0.25">
      <c r="A32" s="8">
        <v>45798</v>
      </c>
      <c r="B32" s="8">
        <v>45800</v>
      </c>
      <c r="C32" t="str">
        <f>List!A$31</f>
        <v>Beetroot, g</v>
      </c>
      <c r="D32">
        <v>506</v>
      </c>
    </row>
    <row r="33" spans="1:4" x14ac:dyDescent="0.25">
      <c r="A33" s="8">
        <v>45799</v>
      </c>
      <c r="B33" s="8">
        <v>45800</v>
      </c>
      <c r="C33" t="str">
        <f>List!A$37</f>
        <v>Lemon, g</v>
      </c>
      <c r="D33">
        <v>178</v>
      </c>
    </row>
    <row r="34" spans="1:4" x14ac:dyDescent="0.25">
      <c r="A34" s="8">
        <v>45798</v>
      </c>
      <c r="B34" s="8">
        <v>45800</v>
      </c>
      <c r="C34" t="str">
        <f>List!A$34</f>
        <v>Blackberry, g</v>
      </c>
      <c r="D34">
        <v>375</v>
      </c>
    </row>
    <row r="35" spans="1:4" x14ac:dyDescent="0.25">
      <c r="A35" s="8">
        <v>45798</v>
      </c>
      <c r="B35" s="8">
        <v>45800</v>
      </c>
      <c r="C35" t="str">
        <f>List!A$69</f>
        <v>Red currant, g</v>
      </c>
      <c r="D35">
        <v>375</v>
      </c>
    </row>
    <row r="36" spans="1:4" x14ac:dyDescent="0.25">
      <c r="A36" s="8">
        <v>45798</v>
      </c>
      <c r="B36" s="8">
        <v>45800</v>
      </c>
      <c r="C36" t="str">
        <f>List!A$35</f>
        <v>Blueberry, g</v>
      </c>
      <c r="D36">
        <v>300</v>
      </c>
    </row>
    <row r="37" spans="1:4" x14ac:dyDescent="0.25">
      <c r="A37" s="8">
        <v>45798</v>
      </c>
      <c r="B37" s="8">
        <v>45800</v>
      </c>
      <c r="C37" t="str">
        <f>List!A$32</f>
        <v>Carrot, g</v>
      </c>
      <c r="D37">
        <v>590</v>
      </c>
    </row>
    <row r="38" spans="1:4" x14ac:dyDescent="0.25">
      <c r="A38" s="8">
        <v>45800</v>
      </c>
      <c r="C38" t="str">
        <f>List!A28</f>
        <v>Beef broth, g</v>
      </c>
      <c r="D38">
        <v>150</v>
      </c>
    </row>
    <row r="39" spans="1:4" x14ac:dyDescent="0.25">
      <c r="A39" s="8">
        <v>45801</v>
      </c>
      <c r="B39" s="8">
        <v>45801</v>
      </c>
      <c r="C39" t="str">
        <f>List!A$71</f>
        <v>Asparagus, g</v>
      </c>
      <c r="D39">
        <v>165</v>
      </c>
    </row>
    <row r="40" spans="1:4" x14ac:dyDescent="0.25">
      <c r="A40" s="8">
        <v>45802</v>
      </c>
      <c r="B40" s="8">
        <v>45804</v>
      </c>
      <c r="C40" t="str">
        <f>List!A67</f>
        <v>Basil, g</v>
      </c>
      <c r="D40">
        <v>300</v>
      </c>
    </row>
    <row r="41" spans="1:4" x14ac:dyDescent="0.25">
      <c r="A41" s="8">
        <v>45800</v>
      </c>
      <c r="B41" s="8">
        <v>45806</v>
      </c>
      <c r="C41" t="str">
        <f>List!A$66</f>
        <v>Broccoli, g</v>
      </c>
      <c r="D41">
        <v>990</v>
      </c>
    </row>
    <row r="42" spans="1:4" x14ac:dyDescent="0.25">
      <c r="A42" s="8">
        <v>45802</v>
      </c>
      <c r="B42" s="8">
        <v>45804</v>
      </c>
      <c r="C42" t="str">
        <f>List!A$76</f>
        <v>Iceberg 40 g
Radicchio 40 g
Kale 40 g</v>
      </c>
      <c r="D42">
        <v>7</v>
      </c>
    </row>
    <row r="43" spans="1:4" x14ac:dyDescent="0.25">
      <c r="A43" s="8">
        <v>45802</v>
      </c>
      <c r="B43" s="8">
        <v>45804</v>
      </c>
      <c r="C43" t="str">
        <f>List!A$74</f>
        <v>Arugula 25 g
Swiss chard 25 g</v>
      </c>
      <c r="D43">
        <v>5</v>
      </c>
    </row>
    <row r="44" spans="1:4" x14ac:dyDescent="0.25">
      <c r="A44" s="8">
        <v>45802</v>
      </c>
      <c r="B44" s="8">
        <v>45804</v>
      </c>
      <c r="C44" t="str">
        <f>List!A$38</f>
        <v>Bell pepper, g</v>
      </c>
      <c r="D44">
        <v>1334</v>
      </c>
    </row>
    <row r="45" spans="1:4" x14ac:dyDescent="0.25">
      <c r="A45" s="8">
        <v>45802</v>
      </c>
      <c r="B45" s="8">
        <v>45804</v>
      </c>
      <c r="C45" t="str">
        <f>List!A$35</f>
        <v>Blueberry, g</v>
      </c>
      <c r="D45">
        <v>500</v>
      </c>
    </row>
    <row r="46" spans="1:4" x14ac:dyDescent="0.25">
      <c r="A46" s="8">
        <v>45802</v>
      </c>
      <c r="B46" s="8">
        <v>45804</v>
      </c>
      <c r="C46" t="str">
        <f>List!A$69</f>
        <v>Red currant, g</v>
      </c>
      <c r="D46">
        <v>125</v>
      </c>
    </row>
    <row r="47" spans="1:4" x14ac:dyDescent="0.25">
      <c r="A47" s="8">
        <v>45802</v>
      </c>
      <c r="B47" s="8">
        <v>45804</v>
      </c>
      <c r="C47" t="str">
        <f>List!A77</f>
        <v>Arugula 17 g
Swiss chard 17 g
Spinach 17 g</v>
      </c>
      <c r="D47">
        <v>4</v>
      </c>
    </row>
    <row r="48" spans="1:4" x14ac:dyDescent="0.25">
      <c r="A48" s="8">
        <v>45802</v>
      </c>
      <c r="B48" s="8">
        <v>45804</v>
      </c>
      <c r="C48" t="str">
        <f>List!A$30</f>
        <v>Zucchini, g</v>
      </c>
      <c r="D48">
        <v>1402</v>
      </c>
    </row>
    <row r="49" spans="1:4" x14ac:dyDescent="0.25">
      <c r="A49" s="8">
        <v>45802</v>
      </c>
      <c r="B49" s="8">
        <v>45807</v>
      </c>
      <c r="C49" t="str">
        <f>List!A$29</f>
        <v>Butternut squash, g</v>
      </c>
      <c r="D49">
        <v>1628</v>
      </c>
    </row>
    <row r="50" spans="1:4" x14ac:dyDescent="0.25">
      <c r="A50" s="8">
        <v>45802</v>
      </c>
      <c r="B50" s="8">
        <v>45804</v>
      </c>
      <c r="C50" t="str">
        <f>List!A$75</f>
        <v>Iceberg 32 g
Kale 32 g
Spinach 32 g
Radicchio 32 g</v>
      </c>
      <c r="D50">
        <v>2</v>
      </c>
    </row>
    <row r="51" spans="1:4" x14ac:dyDescent="0.25">
      <c r="A51" s="8">
        <v>45802</v>
      </c>
      <c r="B51" s="8">
        <v>45804</v>
      </c>
      <c r="C51" t="str">
        <f>List!A$32</f>
        <v>Carrot, g</v>
      </c>
      <c r="D51">
        <v>440</v>
      </c>
    </row>
    <row r="52" spans="1:4" x14ac:dyDescent="0.25">
      <c r="A52" s="8">
        <v>45802</v>
      </c>
      <c r="B52" s="8">
        <v>45805</v>
      </c>
      <c r="C52" t="str">
        <f>List!A$37</f>
        <v>Lemon, g</v>
      </c>
      <c r="D52">
        <v>388</v>
      </c>
    </row>
    <row r="53" spans="1:4" x14ac:dyDescent="0.25">
      <c r="A53" s="8">
        <v>45802</v>
      </c>
      <c r="B53" s="8">
        <v>45804</v>
      </c>
      <c r="C53" t="str">
        <f>List!A$31</f>
        <v>Beetroot, g</v>
      </c>
      <c r="D53">
        <v>430</v>
      </c>
    </row>
    <row r="54" spans="1:4" x14ac:dyDescent="0.25">
      <c r="A54" s="8">
        <v>45802</v>
      </c>
      <c r="B54" s="8">
        <v>45804</v>
      </c>
      <c r="C54" t="str">
        <f>List!A$34</f>
        <v>Blackberry, g</v>
      </c>
      <c r="D54">
        <v>375</v>
      </c>
    </row>
    <row r="55" spans="1:4" x14ac:dyDescent="0.25">
      <c r="A55" s="8">
        <v>45802</v>
      </c>
      <c r="B55" s="8">
        <v>45804</v>
      </c>
      <c r="C55" t="str">
        <f>List!A64</f>
        <v>Raspberry, g</v>
      </c>
      <c r="D55">
        <v>375</v>
      </c>
    </row>
    <row r="56" spans="1:4" x14ac:dyDescent="0.25">
      <c r="A56" s="8">
        <v>45803</v>
      </c>
      <c r="C56" t="str">
        <f>List!A62</f>
        <v>Garlic, g</v>
      </c>
      <c r="D56">
        <v>72</v>
      </c>
    </row>
    <row r="57" spans="1:4" x14ac:dyDescent="0.25">
      <c r="A57" s="8">
        <v>45803</v>
      </c>
      <c r="C57" t="str">
        <f>List!A$16</f>
        <v>Turmeric, g</v>
      </c>
      <c r="D57">
        <v>20</v>
      </c>
    </row>
    <row r="58" spans="1:4" x14ac:dyDescent="0.25">
      <c r="A58" s="8">
        <v>45803</v>
      </c>
      <c r="C58" t="str">
        <f>List!A$41</f>
        <v>Radish, g</v>
      </c>
      <c r="D58">
        <v>500</v>
      </c>
    </row>
    <row r="59" spans="1:4" x14ac:dyDescent="0.25">
      <c r="A59" s="8">
        <v>45805</v>
      </c>
      <c r="B59" s="8">
        <v>45807</v>
      </c>
      <c r="C59" t="str">
        <f>List!A$74</f>
        <v>Arugula 25 g
Swiss chard 25 g</v>
      </c>
      <c r="D59">
        <v>8</v>
      </c>
    </row>
    <row r="60" spans="1:4" x14ac:dyDescent="0.25">
      <c r="A60" s="8">
        <v>45805</v>
      </c>
      <c r="B60" s="8">
        <v>45807</v>
      </c>
      <c r="C60" t="str">
        <f>List!A$75</f>
        <v>Iceberg 32 g
Kale 32 g
Spinach 32 g
Radicchio 32 g</v>
      </c>
      <c r="D60">
        <v>7</v>
      </c>
    </row>
    <row r="61" spans="1:4" x14ac:dyDescent="0.25">
      <c r="A61" s="8">
        <v>45805</v>
      </c>
      <c r="B61" s="8">
        <v>45807</v>
      </c>
      <c r="C61" t="str">
        <f>List!A$76</f>
        <v>Iceberg 40 g
Radicchio 40 g
Kale 40 g</v>
      </c>
      <c r="D61">
        <v>2</v>
      </c>
    </row>
    <row r="62" spans="1:4" x14ac:dyDescent="0.25">
      <c r="A62" s="8">
        <v>45805</v>
      </c>
      <c r="B62" s="8">
        <v>45807</v>
      </c>
      <c r="C62" t="str">
        <f>List!A$77</f>
        <v>Arugula 17 g
Swiss chard 17 g
Spinach 17 g</v>
      </c>
      <c r="D62">
        <v>1</v>
      </c>
    </row>
    <row r="63" spans="1:4" x14ac:dyDescent="0.25">
      <c r="A63" s="8">
        <v>45805</v>
      </c>
      <c r="B63" s="8">
        <v>45807</v>
      </c>
      <c r="C63" t="str">
        <f>List!A$38</f>
        <v>Bell pepper, g</v>
      </c>
      <c r="D63">
        <v>1868</v>
      </c>
    </row>
    <row r="64" spans="1:4" x14ac:dyDescent="0.25">
      <c r="A64" s="8">
        <v>45807</v>
      </c>
      <c r="B64" s="8">
        <v>45807</v>
      </c>
      <c r="C64" t="str">
        <f>List!A$66</f>
        <v>Broccoli, g</v>
      </c>
      <c r="D64">
        <v>378</v>
      </c>
    </row>
    <row r="65" spans="1:4" x14ac:dyDescent="0.25">
      <c r="A65" s="8">
        <v>45805</v>
      </c>
      <c r="B65" s="8">
        <v>45807</v>
      </c>
      <c r="C65" t="str">
        <f>List!A$30</f>
        <v>Zucchini, g</v>
      </c>
      <c r="D65">
        <v>966</v>
      </c>
    </row>
    <row r="66" spans="1:4" x14ac:dyDescent="0.25">
      <c r="A66" s="8">
        <v>45805</v>
      </c>
      <c r="B66" s="8">
        <v>45807</v>
      </c>
      <c r="C66" t="str">
        <f>List!A$35</f>
        <v>Blueberry, g</v>
      </c>
      <c r="D66">
        <v>625</v>
      </c>
    </row>
    <row r="67" spans="1:4" x14ac:dyDescent="0.25">
      <c r="A67" s="8">
        <v>45805</v>
      </c>
      <c r="B67" s="8">
        <v>45807</v>
      </c>
      <c r="C67" t="str">
        <f>List!A$34</f>
        <v>Blackberry, g</v>
      </c>
      <c r="D67">
        <v>625</v>
      </c>
    </row>
    <row r="68" spans="1:4" x14ac:dyDescent="0.25">
      <c r="A68" s="8">
        <v>45805</v>
      </c>
      <c r="B68" s="8">
        <v>45807</v>
      </c>
      <c r="C68" t="str">
        <f>List!A$32</f>
        <v>Carrot, g</v>
      </c>
      <c r="D68">
        <v>608</v>
      </c>
    </row>
    <row r="69" spans="1:4" x14ac:dyDescent="0.25">
      <c r="A69" s="8">
        <v>45805</v>
      </c>
      <c r="B69" s="8">
        <v>45806</v>
      </c>
      <c r="C69" t="str">
        <f>List!A$31</f>
        <v>Beetroot, g</v>
      </c>
      <c r="D69">
        <v>224</v>
      </c>
    </row>
    <row r="70" spans="1:4" x14ac:dyDescent="0.25">
      <c r="A70" s="8">
        <v>45806</v>
      </c>
      <c r="B70" s="8">
        <v>45807</v>
      </c>
      <c r="C70" t="str">
        <f>List!A$37</f>
        <v>Lemon, g</v>
      </c>
      <c r="D70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</vt:lpstr>
      <vt:lpstr>Food</vt:lpstr>
      <vt:lpstr>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</dc:creator>
  <cp:lastModifiedBy>sv</cp:lastModifiedBy>
  <dcterms:created xsi:type="dcterms:W3CDTF">2025-03-23T16:55:56Z</dcterms:created>
  <dcterms:modified xsi:type="dcterms:W3CDTF">2025-05-28T15:42:12Z</dcterms:modified>
</cp:coreProperties>
</file>