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private\lifespan\"/>
    </mc:Choice>
  </mc:AlternateContent>
  <xr:revisionPtr revIDLastSave="0" documentId="13_ncr:1_{31575F9F-6876-40E4-9F84-844A1939E84E}" xr6:coauthVersionLast="47" xr6:coauthVersionMax="47" xr10:uidLastSave="{00000000-0000-0000-0000-000000000000}"/>
  <bookViews>
    <workbookView xWindow="32955" yWindow="5235" windowWidth="23940" windowHeight="23730" activeTab="2" xr2:uid="{A59DC0A3-1D0F-4F4D-8783-77E817CB5AF2}"/>
  </bookViews>
  <sheets>
    <sheet name="List" sheetId="1" r:id="rId1"/>
    <sheet name="Food" sheetId="2" r:id="rId2"/>
    <sheet name="TT" sheetId="4" r:id="rId3"/>
    <sheet name="Targets" sheetId="5" r:id="rId4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4" i="2" l="1"/>
  <c r="C144" i="2"/>
  <c r="C502" i="4"/>
  <c r="C501" i="4"/>
  <c r="C500" i="4"/>
  <c r="D499" i="4"/>
  <c r="C499" i="4"/>
  <c r="D143" i="2"/>
  <c r="C143" i="2"/>
  <c r="C498" i="4"/>
  <c r="C497" i="4"/>
  <c r="C496" i="4"/>
  <c r="C451" i="4"/>
  <c r="C495" i="4"/>
  <c r="C494" i="4"/>
  <c r="C493" i="4"/>
  <c r="D142" i="2"/>
  <c r="C142" i="2"/>
  <c r="C492" i="4"/>
  <c r="C491" i="4"/>
  <c r="C490" i="4"/>
  <c r="C439" i="4"/>
  <c r="C489" i="4"/>
  <c r="C488" i="4"/>
  <c r="C487" i="4"/>
  <c r="C438" i="4"/>
  <c r="D141" i="2"/>
  <c r="C141" i="2"/>
  <c r="C134" i="2"/>
  <c r="D140" i="2"/>
  <c r="C140" i="2"/>
  <c r="C486" i="4"/>
  <c r="D485" i="4"/>
  <c r="C485" i="4"/>
  <c r="C414" i="4"/>
  <c r="C484" i="4"/>
  <c r="C483" i="4"/>
  <c r="C482" i="4"/>
  <c r="C481" i="4"/>
  <c r="C480" i="4"/>
  <c r="D138" i="2"/>
  <c r="D139" i="2"/>
  <c r="C139" i="2"/>
  <c r="C138" i="2"/>
  <c r="D137" i="2"/>
  <c r="C137" i="2"/>
  <c r="C479" i="4"/>
  <c r="C478" i="4"/>
  <c r="C477" i="4"/>
  <c r="C476" i="4"/>
  <c r="C475" i="4"/>
  <c r="C474" i="4"/>
  <c r="C473" i="4"/>
  <c r="C472" i="4"/>
  <c r="C471" i="4"/>
  <c r="C470" i="4"/>
  <c r="C469" i="4"/>
  <c r="D468" i="4"/>
  <c r="C468" i="4"/>
  <c r="C431" i="4"/>
  <c r="C467" i="4"/>
  <c r="C466" i="4"/>
  <c r="C465" i="4"/>
  <c r="C464" i="4"/>
  <c r="D463" i="4"/>
  <c r="C463" i="4"/>
  <c r="C462" i="4"/>
  <c r="C461" i="4"/>
  <c r="C460" i="4"/>
  <c r="C459" i="4"/>
  <c r="C458" i="4"/>
  <c r="C457" i="4"/>
  <c r="C456" i="4"/>
  <c r="C455" i="4"/>
  <c r="C454" i="4"/>
  <c r="C453" i="4"/>
  <c r="C452" i="4"/>
  <c r="C450" i="4"/>
  <c r="C449" i="4"/>
  <c r="C448" i="4"/>
  <c r="C447" i="4"/>
  <c r="C446" i="4"/>
  <c r="C445" i="4"/>
  <c r="C444" i="4"/>
  <c r="C443" i="4"/>
  <c r="C442" i="4"/>
  <c r="C441" i="4"/>
  <c r="C440" i="4"/>
  <c r="C437" i="4"/>
  <c r="C436" i="4"/>
  <c r="C435" i="4"/>
  <c r="C434" i="4"/>
  <c r="D433" i="4"/>
  <c r="C433" i="4"/>
  <c r="C432" i="4"/>
  <c r="D431" i="4"/>
  <c r="D430" i="4"/>
  <c r="C430" i="4"/>
  <c r="D136" i="2"/>
  <c r="C136" i="2"/>
  <c r="D135" i="2"/>
  <c r="C135" i="2"/>
  <c r="C132" i="2"/>
  <c r="C429" i="4"/>
  <c r="D425" i="4"/>
  <c r="C428" i="4"/>
  <c r="C427" i="4"/>
  <c r="C426" i="4"/>
  <c r="C425" i="4"/>
  <c r="C424" i="4"/>
  <c r="C423" i="4"/>
  <c r="C422" i="4"/>
  <c r="C421" i="4"/>
  <c r="C420" i="4"/>
  <c r="C419" i="4"/>
  <c r="C418" i="4"/>
  <c r="C417" i="4"/>
  <c r="D416" i="4"/>
  <c r="C416" i="4"/>
  <c r="D415" i="4"/>
  <c r="C415" i="4"/>
  <c r="C413" i="4"/>
  <c r="C352" i="4"/>
  <c r="C412" i="4"/>
  <c r="D411" i="4"/>
  <c r="C411" i="4"/>
  <c r="C347" i="4"/>
  <c r="A10" i="5"/>
  <c r="G2" i="5"/>
  <c r="G3" i="5"/>
  <c r="G4" i="5"/>
  <c r="G5" i="5"/>
  <c r="G6" i="5"/>
  <c r="G7" i="5"/>
  <c r="G8" i="5"/>
  <c r="G9" i="5"/>
  <c r="G10" i="5"/>
  <c r="G11" i="5"/>
  <c r="F3" i="5"/>
  <c r="F4" i="5"/>
  <c r="F5" i="5"/>
  <c r="F6" i="5"/>
  <c r="F7" i="5"/>
  <c r="F8" i="5"/>
  <c r="F9" i="5"/>
  <c r="F10" i="5"/>
  <c r="F11" i="5"/>
  <c r="F2" i="5"/>
  <c r="C410" i="4"/>
  <c r="C85" i="2"/>
  <c r="C3" i="2"/>
  <c r="C409" i="4"/>
  <c r="C408" i="4"/>
  <c r="C407" i="4"/>
  <c r="C406" i="4"/>
  <c r="C386" i="4"/>
  <c r="C405" i="4"/>
  <c r="C404" i="4"/>
  <c r="C403" i="4"/>
  <c r="C402" i="4"/>
  <c r="C401" i="4"/>
  <c r="C400" i="4"/>
  <c r="C359" i="4"/>
  <c r="C399" i="4"/>
  <c r="C398" i="4"/>
  <c r="C397" i="4"/>
  <c r="C367" i="4"/>
  <c r="D396" i="4"/>
  <c r="C396" i="4"/>
  <c r="D395" i="4"/>
  <c r="C395" i="4"/>
  <c r="C394" i="4"/>
  <c r="C393" i="4"/>
  <c r="C392" i="4"/>
  <c r="C391" i="4"/>
  <c r="C390" i="4"/>
  <c r="C7" i="4"/>
  <c r="C389" i="4"/>
  <c r="A4" i="5"/>
  <c r="A11" i="5"/>
  <c r="A2" i="5"/>
  <c r="A6" i="5"/>
  <c r="A9" i="5"/>
  <c r="A3" i="5"/>
  <c r="A8" i="5"/>
  <c r="D347" i="4"/>
  <c r="C388" i="4"/>
  <c r="C387" i="4"/>
  <c r="C385" i="4"/>
  <c r="D384" i="4"/>
  <c r="C384" i="4"/>
  <c r="C349" i="4"/>
  <c r="C383" i="4"/>
  <c r="C382" i="4"/>
  <c r="C381" i="4"/>
  <c r="C380" i="4"/>
  <c r="C379" i="4"/>
  <c r="C378" i="4"/>
  <c r="D377" i="4"/>
  <c r="C377" i="4"/>
  <c r="C376" i="4"/>
  <c r="C375" i="4"/>
  <c r="C374" i="4"/>
  <c r="C373" i="4"/>
  <c r="C372" i="4"/>
  <c r="D362" i="4"/>
  <c r="C371" i="4"/>
  <c r="D348" i="4"/>
  <c r="C370" i="4"/>
  <c r="C369" i="4"/>
  <c r="C368" i="4"/>
  <c r="C366" i="4"/>
  <c r="C365" i="4"/>
  <c r="C364" i="4"/>
  <c r="C363" i="4"/>
  <c r="C362" i="4"/>
  <c r="C361" i="4"/>
  <c r="C360" i="4"/>
  <c r="D134" i="2"/>
  <c r="C358" i="4"/>
  <c r="C357" i="4"/>
  <c r="C356" i="4"/>
  <c r="C355" i="4"/>
  <c r="C354" i="4"/>
  <c r="C353" i="4"/>
  <c r="D352" i="4"/>
  <c r="D351" i="4"/>
  <c r="C351" i="4"/>
  <c r="D350" i="4"/>
  <c r="C350" i="4"/>
  <c r="D349" i="4"/>
  <c r="C348" i="4"/>
  <c r="C346" i="4"/>
  <c r="D335" i="4"/>
  <c r="D342" i="4"/>
  <c r="C345" i="4"/>
  <c r="C344" i="4"/>
  <c r="C343" i="4"/>
  <c r="C342" i="4"/>
  <c r="C341" i="4"/>
  <c r="C340" i="4"/>
  <c r="C339" i="4"/>
  <c r="C338" i="4"/>
  <c r="C337" i="4"/>
  <c r="C336" i="4"/>
  <c r="C335" i="4"/>
  <c r="C334" i="4"/>
  <c r="C333" i="4"/>
  <c r="C319" i="4"/>
  <c r="C332" i="4"/>
  <c r="C331" i="4"/>
  <c r="C330" i="4"/>
  <c r="C329" i="4"/>
  <c r="C328" i="4"/>
  <c r="C327" i="4"/>
  <c r="C326" i="4"/>
  <c r="C325" i="4"/>
  <c r="C324" i="4"/>
  <c r="D314" i="4"/>
  <c r="C323" i="4"/>
  <c r="C322" i="4"/>
  <c r="C321" i="4"/>
  <c r="C320" i="4"/>
  <c r="C318" i="4"/>
  <c r="C317" i="4"/>
  <c r="C316" i="4"/>
  <c r="C315" i="4"/>
  <c r="C314" i="4"/>
  <c r="C313" i="4"/>
  <c r="C312" i="4"/>
  <c r="C311" i="4"/>
  <c r="C310" i="4"/>
  <c r="C309" i="4"/>
  <c r="C308" i="4"/>
  <c r="C307" i="4"/>
  <c r="C306" i="4"/>
  <c r="C305" i="4"/>
  <c r="D293" i="4"/>
  <c r="C304" i="4"/>
  <c r="C303" i="4"/>
  <c r="C302" i="4"/>
  <c r="C301" i="4"/>
  <c r="C300" i="4"/>
  <c r="C299" i="4"/>
  <c r="D133" i="2"/>
  <c r="C298" i="4"/>
  <c r="C297" i="4"/>
  <c r="D296" i="4"/>
  <c r="C296" i="4"/>
  <c r="C295" i="4"/>
  <c r="C294" i="4"/>
  <c r="C293" i="4"/>
  <c r="C292" i="4"/>
  <c r="C291" i="4"/>
  <c r="C290" i="4"/>
  <c r="C281" i="4"/>
  <c r="C289" i="4"/>
  <c r="C288" i="4"/>
  <c r="C287" i="4"/>
  <c r="C286" i="4"/>
  <c r="C285" i="4"/>
  <c r="C284" i="4"/>
  <c r="C283" i="4"/>
  <c r="C282" i="4"/>
  <c r="C130" i="4"/>
  <c r="C133" i="2"/>
  <c r="C111" i="2"/>
  <c r="C280" i="4"/>
  <c r="C279" i="4"/>
  <c r="C278" i="4"/>
  <c r="C277" i="4"/>
  <c r="C276" i="4"/>
  <c r="C275" i="4"/>
  <c r="C274" i="4"/>
  <c r="C273" i="4"/>
  <c r="C272" i="4"/>
  <c r="C271" i="4"/>
  <c r="C270" i="4"/>
  <c r="C269" i="4"/>
  <c r="C268" i="4"/>
  <c r="C267" i="4"/>
  <c r="C266" i="4"/>
  <c r="C265" i="4"/>
  <c r="C264" i="4"/>
  <c r="C263" i="4"/>
  <c r="C262" i="4"/>
  <c r="C261" i="4"/>
  <c r="C260" i="4"/>
  <c r="C240" i="4"/>
  <c r="C259" i="4"/>
  <c r="C258" i="4"/>
  <c r="C257" i="4"/>
  <c r="C5" i="4"/>
  <c r="C256" i="4"/>
  <c r="C255" i="4"/>
  <c r="D254" i="4"/>
  <c r="C254" i="4"/>
  <c r="C253" i="4"/>
  <c r="C252" i="4"/>
  <c r="C251" i="4"/>
  <c r="C250" i="4"/>
  <c r="C249" i="4"/>
  <c r="C248" i="4"/>
  <c r="C247" i="4"/>
  <c r="C246" i="4"/>
  <c r="C245" i="4"/>
  <c r="C244" i="4"/>
  <c r="C243" i="4"/>
  <c r="C242" i="4"/>
  <c r="C241" i="4"/>
  <c r="C239" i="4"/>
  <c r="C238" i="4"/>
  <c r="C129" i="4"/>
  <c r="C237" i="4"/>
  <c r="C119" i="4"/>
  <c r="C236" i="4"/>
  <c r="C235" i="4"/>
  <c r="C234" i="4"/>
  <c r="C233" i="4"/>
  <c r="C232" i="4"/>
  <c r="C231" i="4"/>
  <c r="C230" i="4"/>
  <c r="C229" i="4"/>
  <c r="C228" i="4"/>
  <c r="C227" i="4"/>
  <c r="C226" i="4"/>
  <c r="C225" i="4"/>
  <c r="C224" i="4"/>
  <c r="C223" i="4"/>
  <c r="C222" i="4"/>
  <c r="D221" i="4"/>
  <c r="C221" i="4"/>
  <c r="C220" i="4"/>
  <c r="C219" i="4"/>
  <c r="C218" i="4"/>
  <c r="C217" i="4"/>
  <c r="C82" i="4"/>
  <c r="C216" i="4"/>
  <c r="C215" i="4"/>
  <c r="C214" i="4"/>
  <c r="C213" i="4"/>
  <c r="C212" i="4"/>
  <c r="C211" i="4"/>
  <c r="C210" i="4"/>
  <c r="C209" i="4"/>
  <c r="C207" i="4"/>
  <c r="C191" i="4"/>
  <c r="C208" i="4"/>
  <c r="D206" i="4"/>
  <c r="C206" i="4"/>
  <c r="C205" i="4"/>
  <c r="C204" i="4"/>
  <c r="C203" i="4"/>
  <c r="C202" i="4"/>
  <c r="C201" i="4"/>
  <c r="C200" i="4"/>
  <c r="C199" i="4"/>
  <c r="C198" i="4"/>
  <c r="C197" i="4"/>
  <c r="C196" i="4"/>
  <c r="C195" i="4"/>
  <c r="C194" i="4"/>
  <c r="C193" i="4"/>
  <c r="C192" i="4"/>
  <c r="C178" i="4"/>
  <c r="C190" i="4"/>
  <c r="C189" i="4"/>
  <c r="C188" i="4"/>
  <c r="C187" i="4"/>
  <c r="C186" i="4"/>
  <c r="C185" i="4"/>
  <c r="C184" i="4"/>
  <c r="C171" i="4"/>
  <c r="C183" i="4"/>
  <c r="D182" i="4"/>
  <c r="C182" i="4"/>
  <c r="C181" i="4"/>
  <c r="D166" i="4"/>
  <c r="C180" i="4"/>
  <c r="C179" i="4"/>
  <c r="C177" i="4"/>
  <c r="C176" i="4"/>
  <c r="C175" i="4"/>
  <c r="C174" i="4"/>
  <c r="C173" i="4"/>
  <c r="C172" i="4"/>
  <c r="C170" i="4"/>
  <c r="C169" i="4"/>
  <c r="C168" i="4"/>
  <c r="C167" i="4"/>
  <c r="C166" i="4"/>
  <c r="C165" i="4"/>
  <c r="C164" i="4"/>
  <c r="D163" i="4"/>
  <c r="D162" i="4"/>
  <c r="C163" i="4"/>
  <c r="C162" i="4"/>
  <c r="C161" i="4"/>
  <c r="C160" i="4"/>
  <c r="C4" i="4"/>
  <c r="C3" i="4"/>
  <c r="C159" i="4"/>
  <c r="C158" i="4"/>
  <c r="C157" i="4"/>
  <c r="D150" i="4"/>
  <c r="C156" i="4"/>
  <c r="C155" i="4"/>
  <c r="C154" i="4"/>
  <c r="C153" i="4"/>
  <c r="C152" i="4"/>
  <c r="D151" i="4"/>
  <c r="C151" i="4"/>
  <c r="C150" i="4"/>
  <c r="D149" i="4"/>
  <c r="C149" i="4"/>
  <c r="C148" i="4"/>
  <c r="C147" i="4"/>
  <c r="C146" i="4"/>
  <c r="C145" i="4"/>
  <c r="C144" i="4"/>
  <c r="C72" i="4"/>
  <c r="C143" i="4"/>
  <c r="C142" i="4"/>
  <c r="C141" i="4"/>
  <c r="C140" i="4"/>
  <c r="C139" i="4"/>
  <c r="C138" i="4"/>
  <c r="C137" i="4"/>
  <c r="C136" i="4"/>
  <c r="C135" i="4"/>
  <c r="C134" i="4"/>
  <c r="C133" i="4"/>
  <c r="C132" i="4"/>
  <c r="C131" i="4"/>
  <c r="C71" i="4"/>
  <c r="D132" i="2"/>
  <c r="C128" i="4"/>
  <c r="C38" i="4"/>
  <c r="C127" i="4"/>
  <c r="C126" i="4"/>
  <c r="C125" i="4"/>
  <c r="C124" i="4"/>
  <c r="C73" i="4"/>
  <c r="C123" i="4"/>
  <c r="C122" i="4"/>
  <c r="C121" i="4"/>
  <c r="C120" i="4"/>
  <c r="C118" i="4"/>
  <c r="C117" i="4"/>
  <c r="C116" i="4"/>
  <c r="C115" i="4"/>
  <c r="C114" i="4"/>
  <c r="C113" i="4"/>
  <c r="C112" i="4"/>
  <c r="C111" i="4"/>
  <c r="C110" i="4"/>
  <c r="C109" i="4"/>
  <c r="C108" i="4"/>
  <c r="C107" i="4"/>
  <c r="C106" i="4"/>
  <c r="C105" i="4"/>
  <c r="C104" i="4"/>
  <c r="C103" i="4"/>
  <c r="C102" i="4"/>
  <c r="C101" i="4"/>
  <c r="C89" i="4"/>
  <c r="C100" i="4"/>
  <c r="C99" i="4"/>
  <c r="C98" i="4"/>
  <c r="C97" i="4"/>
  <c r="C96" i="4"/>
  <c r="C95" i="4"/>
  <c r="C94" i="4"/>
  <c r="C131" i="2"/>
  <c r="C93" i="4"/>
  <c r="C92" i="4"/>
  <c r="C91" i="4"/>
  <c r="C90" i="4"/>
  <c r="C88" i="4"/>
  <c r="C87" i="4"/>
  <c r="C86" i="4"/>
  <c r="C85" i="4"/>
  <c r="C84" i="4"/>
  <c r="C83" i="4"/>
  <c r="C81" i="4"/>
  <c r="C80" i="4"/>
  <c r="C79" i="4"/>
  <c r="C78" i="4"/>
  <c r="C56" i="4"/>
  <c r="C77" i="4"/>
  <c r="C76" i="4"/>
  <c r="C75" i="4"/>
  <c r="C23" i="4"/>
  <c r="C74" i="4"/>
  <c r="C2" i="2"/>
  <c r="C5" i="2"/>
  <c r="C4" i="2"/>
  <c r="C6" i="2"/>
  <c r="C8" i="2"/>
  <c r="C7" i="2"/>
  <c r="C9" i="2"/>
  <c r="C10" i="2"/>
  <c r="C11" i="2"/>
  <c r="C14" i="2"/>
  <c r="C13" i="2"/>
  <c r="C12" i="2"/>
  <c r="C17" i="2"/>
  <c r="C16" i="2"/>
  <c r="C15" i="2"/>
  <c r="C70" i="4"/>
  <c r="C69" i="4"/>
  <c r="C68" i="4"/>
  <c r="C67" i="4"/>
  <c r="C66" i="4"/>
  <c r="C65" i="4"/>
  <c r="C64" i="4"/>
  <c r="C63" i="4"/>
  <c r="C62" i="4"/>
  <c r="C61" i="4"/>
  <c r="C60" i="4"/>
  <c r="C59" i="4"/>
  <c r="C58" i="4"/>
  <c r="C19" i="4"/>
  <c r="C57" i="4"/>
  <c r="C6" i="4"/>
  <c r="C55" i="4"/>
  <c r="C54" i="4"/>
  <c r="C53" i="4"/>
  <c r="C32" i="4"/>
  <c r="C52" i="4"/>
  <c r="C51" i="4"/>
  <c r="C50" i="4"/>
  <c r="C29" i="4"/>
  <c r="C49" i="4"/>
  <c r="C11" i="4"/>
  <c r="C48" i="4"/>
  <c r="C26" i="4"/>
  <c r="C47" i="4"/>
  <c r="C46" i="4"/>
  <c r="C45" i="4"/>
  <c r="C44" i="4"/>
  <c r="C27" i="4"/>
  <c r="C43" i="4"/>
  <c r="C30" i="4"/>
  <c r="C42" i="4"/>
  <c r="C31" i="4"/>
  <c r="C41" i="4"/>
  <c r="C13" i="4"/>
  <c r="C40" i="4"/>
  <c r="C39" i="4"/>
  <c r="C25" i="4"/>
  <c r="C37" i="4"/>
  <c r="C22" i="4"/>
  <c r="C36" i="4"/>
  <c r="C81" i="2"/>
  <c r="C35" i="4"/>
  <c r="C10" i="4"/>
  <c r="C34" i="4"/>
  <c r="C18" i="4"/>
  <c r="C33" i="4"/>
  <c r="C17" i="4"/>
  <c r="C16" i="4"/>
  <c r="C28" i="4"/>
  <c r="C24" i="4"/>
  <c r="C21" i="4"/>
  <c r="C20" i="4"/>
  <c r="C15" i="4"/>
  <c r="C14" i="4"/>
  <c r="C12" i="4"/>
  <c r="C9" i="4"/>
  <c r="C128" i="2"/>
  <c r="C8" i="4"/>
  <c r="C2" i="4"/>
  <c r="C130" i="2"/>
  <c r="D130" i="2"/>
  <c r="C129" i="2"/>
  <c r="D129" i="2"/>
  <c r="D128" i="2"/>
  <c r="D127" i="2"/>
  <c r="C127" i="2"/>
  <c r="D126" i="2"/>
  <c r="D123" i="2"/>
  <c r="C126" i="2"/>
  <c r="C125" i="2"/>
  <c r="D125" i="2"/>
  <c r="D124" i="2"/>
  <c r="C124" i="2"/>
  <c r="C123" i="2"/>
  <c r="D122" i="2"/>
  <c r="C122" i="2"/>
  <c r="D121" i="2"/>
  <c r="C121" i="2"/>
  <c r="D120" i="2"/>
  <c r="C120" i="2"/>
  <c r="D119" i="2"/>
  <c r="C119" i="2"/>
  <c r="D118" i="2"/>
  <c r="C118" i="2"/>
  <c r="C117" i="2"/>
  <c r="D117" i="2"/>
  <c r="D116" i="2"/>
  <c r="C116" i="2"/>
  <c r="D115" i="2"/>
  <c r="C115" i="2"/>
  <c r="D114" i="2"/>
  <c r="C114" i="2"/>
  <c r="C113" i="2"/>
  <c r="D112" i="2"/>
  <c r="C112" i="2"/>
  <c r="D102" i="2"/>
  <c r="D111" i="2"/>
  <c r="D110" i="2"/>
  <c r="D81" i="2"/>
  <c r="D80" i="2"/>
  <c r="C110" i="2"/>
  <c r="D109" i="2"/>
  <c r="C109" i="2"/>
  <c r="D108" i="2"/>
  <c r="D87" i="2"/>
  <c r="C108" i="2"/>
  <c r="D107" i="2"/>
  <c r="D106" i="2"/>
  <c r="D104" i="2"/>
  <c r="D83" i="2"/>
  <c r="D103" i="2"/>
  <c r="D91" i="2"/>
  <c r="C90" i="2"/>
  <c r="D90" i="2"/>
  <c r="D89" i="2"/>
  <c r="D88" i="2"/>
  <c r="C106" i="2"/>
  <c r="C107" i="2"/>
  <c r="D105" i="2"/>
  <c r="C105" i="2"/>
  <c r="C104" i="2"/>
  <c r="C103" i="2"/>
  <c r="C102" i="2"/>
  <c r="D101" i="2"/>
  <c r="C101" i="2"/>
  <c r="D100" i="2"/>
  <c r="C100" i="2"/>
  <c r="D99" i="2"/>
  <c r="C99" i="2"/>
  <c r="D98" i="2"/>
  <c r="C98" i="2"/>
  <c r="C95" i="2"/>
  <c r="D95" i="2"/>
  <c r="C96" i="2"/>
  <c r="D96" i="2"/>
  <c r="C97" i="2"/>
  <c r="D97" i="2"/>
  <c r="D94" i="2"/>
  <c r="C94" i="2"/>
  <c r="C93" i="2"/>
  <c r="D93" i="2"/>
  <c r="D92" i="2"/>
  <c r="C92" i="2"/>
  <c r="C91" i="2"/>
  <c r="C89" i="2"/>
  <c r="C88" i="2"/>
  <c r="C87" i="2"/>
  <c r="D86" i="2"/>
  <c r="C86" i="2"/>
  <c r="D85" i="2"/>
  <c r="D84" i="2"/>
  <c r="C84" i="2"/>
  <c r="C83" i="2"/>
  <c r="D82" i="2"/>
  <c r="C82" i="2"/>
  <c r="C80" i="2"/>
  <c r="D79" i="2"/>
  <c r="C79" i="2"/>
  <c r="D78" i="2"/>
  <c r="C78" i="2"/>
  <c r="D77" i="2"/>
  <c r="C77" i="2"/>
  <c r="D76" i="2"/>
  <c r="C76" i="2"/>
  <c r="D75" i="2"/>
  <c r="C75" i="2"/>
  <c r="D74" i="2"/>
  <c r="C74" i="2"/>
  <c r="D73" i="2"/>
  <c r="C73" i="2"/>
  <c r="D64" i="2"/>
  <c r="D48" i="2"/>
  <c r="D72" i="2"/>
  <c r="C72" i="2"/>
  <c r="D71" i="2"/>
  <c r="C71" i="2"/>
  <c r="C70" i="2"/>
  <c r="D70" i="2"/>
  <c r="D69" i="2"/>
  <c r="C69" i="2"/>
  <c r="C68" i="2"/>
  <c r="C67" i="2"/>
  <c r="D66" i="2"/>
  <c r="C66" i="2"/>
  <c r="C65" i="2"/>
  <c r="D63" i="2"/>
  <c r="C64" i="2"/>
  <c r="C63" i="2"/>
  <c r="C62" i="2"/>
  <c r="D61" i="2"/>
  <c r="C61" i="2"/>
  <c r="D60" i="2"/>
  <c r="C60" i="2"/>
  <c r="C59" i="2"/>
  <c r="D59" i="2"/>
  <c r="D58" i="2"/>
  <c r="C58" i="2"/>
  <c r="C57" i="2"/>
  <c r="D56" i="2"/>
  <c r="C56" i="2"/>
  <c r="D55" i="2"/>
  <c r="C55" i="2"/>
  <c r="D54" i="2"/>
  <c r="C54" i="2"/>
  <c r="D53" i="2"/>
  <c r="C53" i="2"/>
  <c r="D52" i="2"/>
  <c r="C52" i="2"/>
  <c r="D51" i="2"/>
  <c r="C51" i="2"/>
  <c r="C50" i="2"/>
  <c r="C49" i="2"/>
  <c r="D49" i="2"/>
  <c r="D46" i="2"/>
  <c r="C48" i="2"/>
  <c r="C47" i="2"/>
  <c r="C46" i="2"/>
  <c r="D45" i="2"/>
  <c r="C45" i="2"/>
  <c r="D44" i="2"/>
  <c r="C44" i="2"/>
  <c r="C43" i="2"/>
  <c r="C42" i="2"/>
  <c r="D41" i="2"/>
  <c r="C41" i="2"/>
  <c r="D40" i="2"/>
  <c r="C40" i="2"/>
  <c r="D39" i="2"/>
  <c r="C39" i="2"/>
  <c r="D38" i="2"/>
  <c r="C38" i="2"/>
  <c r="D37" i="2"/>
  <c r="C37" i="2"/>
  <c r="D36" i="2"/>
  <c r="C36" i="2"/>
  <c r="C35" i="2"/>
  <c r="D34" i="2"/>
  <c r="C34" i="2"/>
  <c r="D33" i="2"/>
  <c r="C33" i="2"/>
  <c r="D32" i="2"/>
  <c r="C32" i="2"/>
  <c r="D31" i="2"/>
  <c r="C31" i="2"/>
  <c r="D30" i="2"/>
  <c r="C30" i="2"/>
  <c r="C29" i="2"/>
  <c r="C28" i="2"/>
  <c r="D27" i="2"/>
  <c r="C27" i="2"/>
  <c r="D26" i="2"/>
  <c r="C26" i="2"/>
  <c r="D25" i="2"/>
  <c r="C25" i="2"/>
  <c r="D21" i="2"/>
  <c r="C21" i="2"/>
  <c r="C20" i="2"/>
  <c r="D23" i="2"/>
  <c r="D22" i="2"/>
  <c r="C23" i="2"/>
  <c r="C22" i="2"/>
  <c r="C24" i="2"/>
  <c r="C19" i="2"/>
  <c r="C18" i="2"/>
</calcChain>
</file>

<file path=xl/sharedStrings.xml><?xml version="1.0" encoding="utf-8"?>
<sst xmlns="http://schemas.openxmlformats.org/spreadsheetml/2006/main" count="137" uniqueCount="134">
  <si>
    <t>[Date</t>
  </si>
  <si>
    <t>Date]</t>
  </si>
  <si>
    <t>Name</t>
  </si>
  <si>
    <t>Daily</t>
  </si>
  <si>
    <t>https://www.nespresso.com/us/en/order/capsules/original/cioccolatino-coffee-pods</t>
  </si>
  <si>
    <t>https://www.kotanyi.com/en/product/turmeric-ground/</t>
  </si>
  <si>
    <t>Cauliflower, g</t>
  </si>
  <si>
    <t>Raspberry, g</t>
  </si>
  <si>
    <t>Water, L</t>
  </si>
  <si>
    <t>Broccoli, g</t>
  </si>
  <si>
    <t>Basil, g</t>
  </si>
  <si>
    <t>Saffron, mg</t>
  </si>
  <si>
    <t>Walnuts, g</t>
  </si>
  <si>
    <t>Capers, g</t>
  </si>
  <si>
    <t>Almonds, g</t>
  </si>
  <si>
    <t>Parsley, g</t>
  </si>
  <si>
    <t>Nori, g</t>
  </si>
  <si>
    <t>Salt, g</t>
  </si>
  <si>
    <t>Mussels, g</t>
  </si>
  <si>
    <t>Turmeric, g</t>
  </si>
  <si>
    <t>Coffee, g</t>
  </si>
  <si>
    <t>Chickpeas, g</t>
  </si>
  <si>
    <t>Zucchini, g</t>
  </si>
  <si>
    <t>Beetroot, g</t>
  </si>
  <si>
    <t>Carrot, g</t>
  </si>
  <si>
    <t>Champignon, g</t>
  </si>
  <si>
    <t>Blackberry, g</t>
  </si>
  <si>
    <t>Blueberry, g</t>
  </si>
  <si>
    <t>Plum, g</t>
  </si>
  <si>
    <t>Lemon, g</t>
  </si>
  <si>
    <t>Radish, g</t>
  </si>
  <si>
    <t>Olive, g</t>
  </si>
  <si>
    <t>Oat, g</t>
  </si>
  <si>
    <t>Buckwheat, g</t>
  </si>
  <si>
    <t>Arugula, g</t>
  </si>
  <si>
    <t>Iceberg, g</t>
  </si>
  <si>
    <t>Kale, g</t>
  </si>
  <si>
    <t>Spinach, g</t>
  </si>
  <si>
    <t>Radicchio, g</t>
  </si>
  <si>
    <t>Tofu, g</t>
  </si>
  <si>
    <t>Pea, g</t>
  </si>
  <si>
    <t>Corn, g</t>
  </si>
  <si>
    <t>Pomegranate, g</t>
  </si>
  <si>
    <t>Avocado, g</t>
  </si>
  <si>
    <t>Cucumber, g</t>
  </si>
  <si>
    <t>Garlic, g</t>
  </si>
  <si>
    <t>Hemp protein, g</t>
  </si>
  <si>
    <t>Macadamia , g</t>
  </si>
  <si>
    <t>Ceylon cinnamon, g</t>
  </si>
  <si>
    <t>Black lentils, g</t>
  </si>
  <si>
    <t>Chia seeds, g</t>
  </si>
  <si>
    <t>Sunflower seeds, g</t>
  </si>
  <si>
    <t>Salmon roe, g</t>
  </si>
  <si>
    <t>Brazil nuts, g</t>
  </si>
  <si>
    <t>Cocoa powder, g</t>
  </si>
  <si>
    <t>Red beans, g</t>
  </si>
  <si>
    <t>White beans, g</t>
  </si>
  <si>
    <t>Flax seeds, g</t>
  </si>
  <si>
    <t>Chicken liver, g</t>
  </si>
  <si>
    <t>Green tea, g</t>
  </si>
  <si>
    <t>Black currant, g</t>
  </si>
  <si>
    <t>Beef broth, g</t>
  </si>
  <si>
    <t>Butternut squash, g</t>
  </si>
  <si>
    <t>Bell pepper, g</t>
  </si>
  <si>
    <t>Black rice, g</t>
  </si>
  <si>
    <t>Black pepper, g</t>
  </si>
  <si>
    <t>Swiss chard, g</t>
  </si>
  <si>
    <t>Cottage cheese, g</t>
  </si>
  <si>
    <t>Asian pear, g</t>
  </si>
  <si>
    <t>Sweet potato, g</t>
  </si>
  <si>
    <t>Olive oil, ml</t>
  </si>
  <si>
    <t>Salmon, g</t>
  </si>
  <si>
    <t>Egg, count</t>
  </si>
  <si>
    <t>Red currant, g</t>
  </si>
  <si>
    <t>Eggplant, g</t>
  </si>
  <si>
    <t>Asparagus, g</t>
  </si>
  <si>
    <t>Cranberry, g</t>
  </si>
  <si>
    <t>Total</t>
  </si>
  <si>
    <t>Arugula 25 g
Swiss chard 25 g
Spinach 25 g</t>
  </si>
  <si>
    <t>Arugula 25 g
Swiss chard 25 g</t>
  </si>
  <si>
    <t>Iceberg 32 g
Kale 32 g
Spinach 32 g
Radicchio 32 g</t>
  </si>
  <si>
    <t>Iceberg 40 g
Radicchio 40 g
Kale 40 g</t>
  </si>
  <si>
    <t>https://www.bdsalads.ru/salads/modena.htm</t>
  </si>
  <si>
    <t>https://www.bdsalads.ru/salads/salatni-miks-bosfor.htm</t>
  </si>
  <si>
    <t>https://www.bdsalads.ru/salads/salatni-miksi-tango.htm</t>
  </si>
  <si>
    <t>Arugula 17 g
Swiss chard 17 g
Spinach 17 g</t>
  </si>
  <si>
    <t>https://www.bdsalads.ru/salads/salatni-miks-bravo.htm</t>
  </si>
  <si>
    <t>салатный микс</t>
  </si>
  <si>
    <t>Vinegar, ml</t>
  </si>
  <si>
    <t>Brussels sprouts, g</t>
  </si>
  <si>
    <t>Brown tomato, g</t>
  </si>
  <si>
    <t>Red tomato, g</t>
  </si>
  <si>
    <t>Red bell pepper, g</t>
  </si>
  <si>
    <t>Yellow bell pepper, g</t>
  </si>
  <si>
    <t>Peanuts, g</t>
  </si>
  <si>
    <t>Field pepper, g</t>
  </si>
  <si>
    <t>Lime, g</t>
  </si>
  <si>
    <t>Pine nuts, g</t>
  </si>
  <si>
    <t>Dill, g</t>
  </si>
  <si>
    <t>Romaine lettuce, g</t>
  </si>
  <si>
    <t>Butter lettuce, g</t>
  </si>
  <si>
    <t>Leaf lettuce, g</t>
  </si>
  <si>
    <t>Sauerkraut, g</t>
  </si>
  <si>
    <t>Pepper</t>
  </si>
  <si>
    <t>3x]</t>
  </si>
  <si>
    <t>[3x</t>
  </si>
  <si>
    <t>w</t>
  </si>
  <si>
    <t>2w</t>
  </si>
  <si>
    <t>Tomato</t>
  </si>
  <si>
    <t>[</t>
  </si>
  <si>
    <t>]</t>
  </si>
  <si>
    <t>Salanova lettuce, g</t>
  </si>
  <si>
    <t>Pumpkin, g</t>
  </si>
  <si>
    <t>Bryndza, g</t>
  </si>
  <si>
    <t>Kefir, ml</t>
  </si>
  <si>
    <t>Aficion lettuce, g</t>
  </si>
  <si>
    <t>Red onion, g</t>
  </si>
  <si>
    <t>Peach, g</t>
  </si>
  <si>
    <t>Black grapes, g</t>
  </si>
  <si>
    <t>Squid, g</t>
  </si>
  <si>
    <t>Kiwi, g</t>
  </si>
  <si>
    <t>Red pear, g</t>
  </si>
  <si>
    <t>Pink tomato, g</t>
  </si>
  <si>
    <t>Tangerine, g</t>
  </si>
  <si>
    <t>Arugula 25 g
Radicchio 25 g
Frisée 25 g</t>
  </si>
  <si>
    <t>Green beans, g</t>
  </si>
  <si>
    <t>руккола</t>
  </si>
  <si>
    <t>Arugula 50 g</t>
  </si>
  <si>
    <t>Romaine lettuce 67 g
Radicchio 67 g
Frisée 67 g</t>
  </si>
  <si>
    <t>https://www.bdsalads.ru/salads/salatni-miks-toskana.htm</t>
  </si>
  <si>
    <t>Yellow tomato, g</t>
  </si>
  <si>
    <t>Red cherry tomato, g</t>
  </si>
  <si>
    <t>Yellow cherry tomato, g</t>
  </si>
  <si>
    <t>Curry powder,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</si>
</sst>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9]mmmm\ d\,\ yyyy;@"/>
    <numFmt numFmtId="165" formatCode="[$-F800]dddd\,\ mmmm\ dd\,\ yyyy"/>
  </numFmts>
  <fonts count="4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6" tint="-0.249977111117893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9">
    <xf numFmtId="0" fontId="0" fillId="0" borderId="0" xfId="0"/>
    <xf numFmtId="164" fontId="0" fillId="0" borderId="0" xfId="0" applyNumberFormat="1" applyAlignment="1">
      <alignment horizontal="right"/>
    </xf>
    <xf numFmtId="164" fontId="0" fillId="0" borderId="0" xfId="0" applyNumberFormat="1"/>
    <xf numFmtId="0" fontId="1" fillId="0" borderId="0" xfId="1"/>
    <xf numFmtId="0" fontId="0" fillId="0" borderId="0" xfId="0" applyAlignment="1">
      <alignment wrapText="1"/>
    </xf>
    <xf numFmtId="0" fontId="2" fillId="0" borderId="0" xfId="0" applyFont="1"/>
    <xf numFmtId="0" fontId="3" fillId="0" borderId="0" xfId="0" applyFont="1"/>
    <xf numFmtId="165" fontId="0" fillId="0" borderId="0" xfId="0" applyNumberFormat="1" applyAlignment="1">
      <alignment horizontal="right"/>
    </xf>
    <xf numFmtId="165" fontId="0" fillId="0" borderId="0" xfId="0" applyNumberForma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bdsalads.ru/salads/modena.htm" TargetMode="External"/><Relationship Id="rId7" Type="http://schemas.openxmlformats.org/officeDocument/2006/relationships/hyperlink" Target="https://www.bdsalads.ru/salads/salatni-miks-toskana.htm" TargetMode="External"/><Relationship Id="rId2" Type="http://schemas.openxmlformats.org/officeDocument/2006/relationships/hyperlink" Target="https://www.kotanyi.com/en/product/turmeric-ground/" TargetMode="External"/><Relationship Id="rId1" Type="http://schemas.openxmlformats.org/officeDocument/2006/relationships/hyperlink" Target="https://www.nespresso.com/us/en/order/capsules/original/cioccolatino-coffee-pods" TargetMode="External"/><Relationship Id="rId6" Type="http://schemas.openxmlformats.org/officeDocument/2006/relationships/hyperlink" Target="https://www.bdsalads.ru/salads/salatni-miks-bravo.htm" TargetMode="External"/><Relationship Id="rId5" Type="http://schemas.openxmlformats.org/officeDocument/2006/relationships/hyperlink" Target="https://www.bdsalads.ru/salads/salatni-miksi-tango.htm" TargetMode="External"/><Relationship Id="rId4" Type="http://schemas.openxmlformats.org/officeDocument/2006/relationships/hyperlink" Target="https://www.bdsalads.ru/salads/salatni-miks-bosfor.ht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94F042-8426-4374-B69C-FC11692D7AD0}">
  <dimension ref="A1:C112"/>
  <sheetViews>
    <sheetView topLeftCell="A79" workbookViewId="0">
      <selection activeCell="A112" sqref="A112"/>
    </sheetView>
  </sheetViews>
  <sheetFormatPr defaultRowHeight="15" x14ac:dyDescent="0.25"/>
  <cols>
    <col min="1" max="1" width="22.7109375" bestFit="1" customWidth="1"/>
    <col min="2" max="2" width="79.42578125" bestFit="1" customWidth="1"/>
    <col min="3" max="3" width="14.5703125" bestFit="1" customWidth="1"/>
  </cols>
  <sheetData>
    <row r="1" spans="1:2" x14ac:dyDescent="0.25">
      <c r="A1" t="s">
        <v>11</v>
      </c>
    </row>
    <row r="2" spans="1:2" x14ac:dyDescent="0.25">
      <c r="A2" t="s">
        <v>46</v>
      </c>
    </row>
    <row r="3" spans="1:2" x14ac:dyDescent="0.25">
      <c r="A3" t="s">
        <v>12</v>
      </c>
    </row>
    <row r="4" spans="1:2" x14ac:dyDescent="0.25">
      <c r="A4" t="s">
        <v>47</v>
      </c>
    </row>
    <row r="5" spans="1:2" x14ac:dyDescent="0.25">
      <c r="A5" s="6" t="s">
        <v>70</v>
      </c>
    </row>
    <row r="6" spans="1:2" x14ac:dyDescent="0.25">
      <c r="A6" t="s">
        <v>13</v>
      </c>
    </row>
    <row r="7" spans="1:2" x14ac:dyDescent="0.25">
      <c r="A7" t="s">
        <v>14</v>
      </c>
    </row>
    <row r="8" spans="1:2" x14ac:dyDescent="0.25">
      <c r="A8" s="6" t="s">
        <v>48</v>
      </c>
    </row>
    <row r="9" spans="1:2" x14ac:dyDescent="0.25">
      <c r="A9" t="s">
        <v>49</v>
      </c>
    </row>
    <row r="10" spans="1:2" x14ac:dyDescent="0.25">
      <c r="A10" s="5" t="s">
        <v>15</v>
      </c>
    </row>
    <row r="11" spans="1:2" x14ac:dyDescent="0.25">
      <c r="A11" t="s">
        <v>16</v>
      </c>
    </row>
    <row r="12" spans="1:2" x14ac:dyDescent="0.25">
      <c r="A12" t="s">
        <v>50</v>
      </c>
    </row>
    <row r="13" spans="1:2" x14ac:dyDescent="0.25">
      <c r="A13" t="s">
        <v>17</v>
      </c>
    </row>
    <row r="14" spans="1:2" x14ac:dyDescent="0.25">
      <c r="A14" t="s">
        <v>51</v>
      </c>
    </row>
    <row r="15" spans="1:2" x14ac:dyDescent="0.25">
      <c r="A15" t="s">
        <v>18</v>
      </c>
    </row>
    <row r="16" spans="1:2" x14ac:dyDescent="0.25">
      <c r="A16" t="s">
        <v>19</v>
      </c>
      <c r="B16" s="3" t="s">
        <v>5</v>
      </c>
    </row>
    <row r="17" spans="1:2" x14ac:dyDescent="0.25">
      <c r="A17" t="s">
        <v>20</v>
      </c>
      <c r="B17" s="3" t="s">
        <v>4</v>
      </c>
    </row>
    <row r="18" spans="1:2" x14ac:dyDescent="0.25">
      <c r="A18" t="s">
        <v>21</v>
      </c>
    </row>
    <row r="19" spans="1:2" x14ac:dyDescent="0.25">
      <c r="A19" t="s">
        <v>52</v>
      </c>
    </row>
    <row r="20" spans="1:2" x14ac:dyDescent="0.25">
      <c r="A20" t="s">
        <v>53</v>
      </c>
    </row>
    <row r="21" spans="1:2" x14ac:dyDescent="0.25">
      <c r="A21" t="s">
        <v>54</v>
      </c>
    </row>
    <row r="22" spans="1:2" x14ac:dyDescent="0.25">
      <c r="A22" t="s">
        <v>55</v>
      </c>
    </row>
    <row r="23" spans="1:2" x14ac:dyDescent="0.25">
      <c r="A23" t="s">
        <v>56</v>
      </c>
    </row>
    <row r="24" spans="1:2" x14ac:dyDescent="0.25">
      <c r="A24" t="s">
        <v>57</v>
      </c>
    </row>
    <row r="25" spans="1:2" x14ac:dyDescent="0.25">
      <c r="A25" t="s">
        <v>58</v>
      </c>
    </row>
    <row r="26" spans="1:2" x14ac:dyDescent="0.25">
      <c r="A26" t="s">
        <v>59</v>
      </c>
    </row>
    <row r="27" spans="1:2" x14ac:dyDescent="0.25">
      <c r="A27" t="s">
        <v>60</v>
      </c>
    </row>
    <row r="28" spans="1:2" x14ac:dyDescent="0.25">
      <c r="A28" t="s">
        <v>61</v>
      </c>
    </row>
    <row r="29" spans="1:2" x14ac:dyDescent="0.25">
      <c r="A29" s="6" t="s">
        <v>62</v>
      </c>
    </row>
    <row r="30" spans="1:2" x14ac:dyDescent="0.25">
      <c r="A30" t="s">
        <v>22</v>
      </c>
    </row>
    <row r="31" spans="1:2" x14ac:dyDescent="0.25">
      <c r="A31" t="s">
        <v>23</v>
      </c>
    </row>
    <row r="32" spans="1:2" x14ac:dyDescent="0.25">
      <c r="A32" s="6" t="s">
        <v>24</v>
      </c>
    </row>
    <row r="33" spans="1:1" x14ac:dyDescent="0.25">
      <c r="A33" t="s">
        <v>25</v>
      </c>
    </row>
    <row r="34" spans="1:1" x14ac:dyDescent="0.25">
      <c r="A34" t="s">
        <v>26</v>
      </c>
    </row>
    <row r="35" spans="1:1" x14ac:dyDescent="0.25">
      <c r="A35" t="s">
        <v>27</v>
      </c>
    </row>
    <row r="36" spans="1:1" x14ac:dyDescent="0.25">
      <c r="A36" t="s">
        <v>28</v>
      </c>
    </row>
    <row r="37" spans="1:1" x14ac:dyDescent="0.25">
      <c r="A37" t="s">
        <v>29</v>
      </c>
    </row>
    <row r="38" spans="1:1" x14ac:dyDescent="0.25">
      <c r="A38" t="s">
        <v>63</v>
      </c>
    </row>
    <row r="39" spans="1:1" x14ac:dyDescent="0.25">
      <c r="A39" t="s">
        <v>64</v>
      </c>
    </row>
    <row r="40" spans="1:1" x14ac:dyDescent="0.25">
      <c r="A40" s="4" t="s">
        <v>112</v>
      </c>
    </row>
    <row r="41" spans="1:1" x14ac:dyDescent="0.25">
      <c r="A41" t="s">
        <v>30</v>
      </c>
    </row>
    <row r="42" spans="1:1" x14ac:dyDescent="0.25">
      <c r="A42" t="s">
        <v>31</v>
      </c>
    </row>
    <row r="43" spans="1:1" x14ac:dyDescent="0.25">
      <c r="A43" t="s">
        <v>32</v>
      </c>
    </row>
    <row r="44" spans="1:1" x14ac:dyDescent="0.25">
      <c r="A44" t="s">
        <v>33</v>
      </c>
    </row>
    <row r="45" spans="1:1" x14ac:dyDescent="0.25">
      <c r="A45" t="s">
        <v>65</v>
      </c>
    </row>
    <row r="46" spans="1:1" x14ac:dyDescent="0.25">
      <c r="A46" s="4" t="s">
        <v>66</v>
      </c>
    </row>
    <row r="47" spans="1:1" x14ac:dyDescent="0.25">
      <c r="A47" t="s">
        <v>34</v>
      </c>
    </row>
    <row r="48" spans="1:1" x14ac:dyDescent="0.25">
      <c r="A48" t="s">
        <v>35</v>
      </c>
    </row>
    <row r="49" spans="1:1" x14ac:dyDescent="0.25">
      <c r="A49" t="s">
        <v>36</v>
      </c>
    </row>
    <row r="50" spans="1:1" x14ac:dyDescent="0.25">
      <c r="A50" t="s">
        <v>37</v>
      </c>
    </row>
    <row r="51" spans="1:1" x14ac:dyDescent="0.25">
      <c r="A51" t="s">
        <v>38</v>
      </c>
    </row>
    <row r="52" spans="1:1" x14ac:dyDescent="0.25">
      <c r="A52" t="s">
        <v>39</v>
      </c>
    </row>
    <row r="53" spans="1:1" x14ac:dyDescent="0.25">
      <c r="A53" t="s">
        <v>67</v>
      </c>
    </row>
    <row r="54" spans="1:1" x14ac:dyDescent="0.25">
      <c r="A54" t="s">
        <v>72</v>
      </c>
    </row>
    <row r="55" spans="1:1" x14ac:dyDescent="0.25">
      <c r="A55" t="s">
        <v>40</v>
      </c>
    </row>
    <row r="56" spans="1:1" x14ac:dyDescent="0.25">
      <c r="A56" t="s">
        <v>41</v>
      </c>
    </row>
    <row r="57" spans="1:1" x14ac:dyDescent="0.25">
      <c r="A57" t="s">
        <v>42</v>
      </c>
    </row>
    <row r="58" spans="1:1" x14ac:dyDescent="0.25">
      <c r="A58" t="s">
        <v>68</v>
      </c>
    </row>
    <row r="59" spans="1:1" x14ac:dyDescent="0.25">
      <c r="A59" t="s">
        <v>43</v>
      </c>
    </row>
    <row r="60" spans="1:1" x14ac:dyDescent="0.25">
      <c r="A60" t="s">
        <v>69</v>
      </c>
    </row>
    <row r="61" spans="1:1" x14ac:dyDescent="0.25">
      <c r="A61" t="s">
        <v>44</v>
      </c>
    </row>
    <row r="62" spans="1:1" x14ac:dyDescent="0.25">
      <c r="A62" t="s">
        <v>45</v>
      </c>
    </row>
    <row r="63" spans="1:1" x14ac:dyDescent="0.25">
      <c r="A63" t="s">
        <v>6</v>
      </c>
    </row>
    <row r="64" spans="1:1" x14ac:dyDescent="0.25">
      <c r="A64" t="s">
        <v>7</v>
      </c>
    </row>
    <row r="65" spans="1:3" x14ac:dyDescent="0.25">
      <c r="A65" t="s">
        <v>8</v>
      </c>
    </row>
    <row r="66" spans="1:3" x14ac:dyDescent="0.25">
      <c r="A66" t="s">
        <v>9</v>
      </c>
    </row>
    <row r="67" spans="1:3" x14ac:dyDescent="0.25">
      <c r="A67" t="s">
        <v>10</v>
      </c>
    </row>
    <row r="68" spans="1:3" x14ac:dyDescent="0.25">
      <c r="A68" t="s">
        <v>71</v>
      </c>
    </row>
    <row r="69" spans="1:3" x14ac:dyDescent="0.25">
      <c r="A69" t="s">
        <v>73</v>
      </c>
    </row>
    <row r="70" spans="1:3" x14ac:dyDescent="0.25">
      <c r="A70" t="s">
        <v>74</v>
      </c>
    </row>
    <row r="71" spans="1:3" x14ac:dyDescent="0.25">
      <c r="A71" t="s">
        <v>75</v>
      </c>
    </row>
    <row r="72" spans="1:3" x14ac:dyDescent="0.25">
      <c r="A72" t="s">
        <v>76</v>
      </c>
    </row>
    <row r="73" spans="1:3" ht="45" x14ac:dyDescent="0.25">
      <c r="A73" s="4" t="s">
        <v>78</v>
      </c>
    </row>
    <row r="74" spans="1:3" ht="30" x14ac:dyDescent="0.25">
      <c r="A74" s="4" t="s">
        <v>79</v>
      </c>
      <c r="B74" s="3" t="s">
        <v>84</v>
      </c>
    </row>
    <row r="75" spans="1:3" ht="60" x14ac:dyDescent="0.25">
      <c r="A75" s="4" t="s">
        <v>80</v>
      </c>
      <c r="B75" s="3" t="s">
        <v>83</v>
      </c>
    </row>
    <row r="76" spans="1:3" ht="45" x14ac:dyDescent="0.25">
      <c r="A76" s="4" t="s">
        <v>81</v>
      </c>
      <c r="B76" s="3" t="s">
        <v>82</v>
      </c>
      <c r="C76" t="s">
        <v>87</v>
      </c>
    </row>
    <row r="77" spans="1:3" ht="45" x14ac:dyDescent="0.25">
      <c r="A77" s="4" t="s">
        <v>85</v>
      </c>
      <c r="B77" s="3" t="s">
        <v>86</v>
      </c>
    </row>
    <row r="78" spans="1:3" x14ac:dyDescent="0.25">
      <c r="A78" s="4" t="s">
        <v>88</v>
      </c>
    </row>
    <row r="79" spans="1:3" x14ac:dyDescent="0.25">
      <c r="A79" s="4" t="s">
        <v>89</v>
      </c>
    </row>
    <row r="80" spans="1:3" x14ac:dyDescent="0.25">
      <c r="A80" s="4" t="s">
        <v>90</v>
      </c>
    </row>
    <row r="81" spans="1:1" x14ac:dyDescent="0.25">
      <c r="A81" s="4" t="s">
        <v>91</v>
      </c>
    </row>
    <row r="82" spans="1:1" x14ac:dyDescent="0.25">
      <c r="A82" s="4" t="s">
        <v>132</v>
      </c>
    </row>
    <row r="83" spans="1:1" x14ac:dyDescent="0.25">
      <c r="A83" t="s">
        <v>92</v>
      </c>
    </row>
    <row r="84" spans="1:1" x14ac:dyDescent="0.25">
      <c r="A84" t="s">
        <v>93</v>
      </c>
    </row>
    <row r="85" spans="1:1" x14ac:dyDescent="0.25">
      <c r="A85" s="4" t="s">
        <v>131</v>
      </c>
    </row>
    <row r="86" spans="1:1" x14ac:dyDescent="0.25">
      <c r="A86" s="4" t="s">
        <v>94</v>
      </c>
    </row>
    <row r="87" spans="1:1" x14ac:dyDescent="0.25">
      <c r="A87" s="4" t="s">
        <v>95</v>
      </c>
    </row>
    <row r="88" spans="1:1" x14ac:dyDescent="0.25">
      <c r="A88" s="4" t="s">
        <v>96</v>
      </c>
    </row>
    <row r="89" spans="1:1" x14ac:dyDescent="0.25">
      <c r="A89" s="4" t="s">
        <v>97</v>
      </c>
    </row>
    <row r="90" spans="1:1" x14ac:dyDescent="0.25">
      <c r="A90" s="4" t="s">
        <v>98</v>
      </c>
    </row>
    <row r="91" spans="1:1" x14ac:dyDescent="0.25">
      <c r="A91" s="4" t="s">
        <v>99</v>
      </c>
    </row>
    <row r="92" spans="1:1" x14ac:dyDescent="0.25">
      <c r="A92" s="4" t="s">
        <v>100</v>
      </c>
    </row>
    <row r="93" spans="1:1" x14ac:dyDescent="0.25">
      <c r="A93" s="4" t="s">
        <v>101</v>
      </c>
    </row>
    <row r="94" spans="1:1" x14ac:dyDescent="0.25">
      <c r="A94" s="4" t="s">
        <v>102</v>
      </c>
    </row>
    <row r="95" spans="1:1" x14ac:dyDescent="0.25">
      <c r="A95" s="4" t="s">
        <v>111</v>
      </c>
    </row>
    <row r="96" spans="1:1" x14ac:dyDescent="0.25">
      <c r="A96" s="4" t="s">
        <v>113</v>
      </c>
    </row>
    <row r="97" spans="1:2" x14ac:dyDescent="0.25">
      <c r="A97" s="4" t="s">
        <v>114</v>
      </c>
    </row>
    <row r="98" spans="1:2" x14ac:dyDescent="0.25">
      <c r="A98" s="4" t="s">
        <v>115</v>
      </c>
    </row>
    <row r="99" spans="1:2" x14ac:dyDescent="0.25">
      <c r="A99" s="4" t="s">
        <v>116</v>
      </c>
    </row>
    <row r="100" spans="1:2" x14ac:dyDescent="0.25">
      <c r="A100" s="4" t="s">
        <v>117</v>
      </c>
    </row>
    <row r="101" spans="1:2" x14ac:dyDescent="0.25">
      <c r="A101" s="4" t="s">
        <v>118</v>
      </c>
    </row>
    <row r="102" spans="1:2" x14ac:dyDescent="0.25">
      <c r="A102" s="4" t="s">
        <v>119</v>
      </c>
    </row>
    <row r="103" spans="1:2" x14ac:dyDescent="0.25">
      <c r="A103" s="4" t="s">
        <v>120</v>
      </c>
    </row>
    <row r="104" spans="1:2" x14ac:dyDescent="0.25">
      <c r="A104" s="4" t="s">
        <v>121</v>
      </c>
    </row>
    <row r="105" spans="1:2" x14ac:dyDescent="0.25">
      <c r="A105" s="4" t="s">
        <v>122</v>
      </c>
    </row>
    <row r="106" spans="1:2" x14ac:dyDescent="0.25">
      <c r="A106" s="4" t="s">
        <v>123</v>
      </c>
    </row>
    <row r="107" spans="1:2" ht="45" x14ac:dyDescent="0.25">
      <c r="A107" s="4" t="s">
        <v>124</v>
      </c>
    </row>
    <row r="108" spans="1:2" x14ac:dyDescent="0.25">
      <c r="A108" t="s">
        <v>125</v>
      </c>
    </row>
    <row r="109" spans="1:2" x14ac:dyDescent="0.25">
      <c r="A109" s="4" t="s">
        <v>127</v>
      </c>
      <c r="B109" t="s">
        <v>126</v>
      </c>
    </row>
    <row r="110" spans="1:2" ht="45" x14ac:dyDescent="0.25">
      <c r="A110" s="4" t="s">
        <v>128</v>
      </c>
      <c r="B110" s="3" t="s">
        <v>129</v>
      </c>
    </row>
    <row r="111" spans="1:2" x14ac:dyDescent="0.25">
      <c r="A111" s="4" t="s">
        <v>130</v>
      </c>
    </row>
    <row r="112" spans="1:2" x14ac:dyDescent="0.25">
      <c r="A112" s="4" t="s">
        <v>133</v>
      </c>
    </row>
  </sheetData>
  <hyperlinks>
    <hyperlink ref="B17" r:id="rId1" xr:uid="{A30C8669-E65D-438E-AA66-A809FCA95533}"/>
    <hyperlink ref="B16" r:id="rId2" xr:uid="{9926C31C-A061-4649-8DBA-AD8FBD66C427}"/>
    <hyperlink ref="B76" r:id="rId3" xr:uid="{F65CF461-E9DA-4E4F-9D11-D667E1616332}"/>
    <hyperlink ref="B75" r:id="rId4" xr:uid="{F7F701D4-341A-472D-BAF0-636157A3AACF}"/>
    <hyperlink ref="B74" r:id="rId5" xr:uid="{0B00BB57-CC34-4A63-86EA-80E6DF82053A}"/>
    <hyperlink ref="B77" r:id="rId6" xr:uid="{0EB17E8E-6AD8-41DF-99E3-EA34C6731AF6}"/>
    <hyperlink ref="B110" r:id="rId7" xr:uid="{A95F07F1-25CD-4973-8D28-4A9AB79E6673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62E66D-EA42-4915-A3B9-03B69D616857}">
  <dimension ref="A1:D144"/>
  <sheetViews>
    <sheetView topLeftCell="A103" workbookViewId="0">
      <selection activeCell="A145" sqref="A145"/>
    </sheetView>
  </sheetViews>
  <sheetFormatPr defaultRowHeight="15" x14ac:dyDescent="0.25"/>
  <cols>
    <col min="1" max="1" width="22.7109375" style="2" bestFit="1" customWidth="1"/>
    <col min="2" max="2" width="21.140625" style="2" bestFit="1" customWidth="1"/>
    <col min="3" max="3" width="18" bestFit="1" customWidth="1"/>
  </cols>
  <sheetData>
    <row r="1" spans="1:4" x14ac:dyDescent="0.25">
      <c r="A1" s="1" t="s">
        <v>0</v>
      </c>
      <c r="B1" s="2" t="s">
        <v>1</v>
      </c>
      <c r="C1" t="s">
        <v>2</v>
      </c>
      <c r="D1" t="s">
        <v>3</v>
      </c>
    </row>
    <row r="2" spans="1:4" x14ac:dyDescent="0.25">
      <c r="A2" s="2">
        <v>44365</v>
      </c>
      <c r="B2" s="2">
        <v>45208</v>
      </c>
      <c r="C2" t="str">
        <f>List!A16</f>
        <v>Turmeric, g</v>
      </c>
      <c r="D2">
        <v>2</v>
      </c>
    </row>
    <row r="3" spans="1:4" x14ac:dyDescent="0.25">
      <c r="A3" s="2">
        <v>44801</v>
      </c>
      <c r="B3" s="2">
        <v>45213</v>
      </c>
      <c r="C3" t="str">
        <f>List!A81</f>
        <v>Red tomato, g</v>
      </c>
      <c r="D3">
        <v>400</v>
      </c>
    </row>
    <row r="4" spans="1:4" x14ac:dyDescent="0.25">
      <c r="A4" s="2">
        <v>44365</v>
      </c>
      <c r="B4" s="2">
        <v>45238</v>
      </c>
      <c r="C4" t="str">
        <f>List!A50</f>
        <v>Spinach, g</v>
      </c>
      <c r="D4">
        <v>200</v>
      </c>
    </row>
    <row r="5" spans="1:4" x14ac:dyDescent="0.25">
      <c r="A5" s="2">
        <v>45239</v>
      </c>
      <c r="B5" s="2">
        <v>45426</v>
      </c>
      <c r="C5" t="str">
        <f>List!A50</f>
        <v>Spinach, g</v>
      </c>
      <c r="D5">
        <v>100</v>
      </c>
    </row>
    <row r="6" spans="1:4" x14ac:dyDescent="0.25">
      <c r="A6" s="2">
        <v>44307</v>
      </c>
      <c r="B6" s="2">
        <v>45759</v>
      </c>
      <c r="C6" t="str">
        <f>List!A68</f>
        <v>Salmon, g</v>
      </c>
      <c r="D6">
        <v>50</v>
      </c>
    </row>
    <row r="7" spans="1:4" x14ac:dyDescent="0.25">
      <c r="A7" s="2">
        <v>44365</v>
      </c>
      <c r="B7" s="2">
        <v>45362</v>
      </c>
      <c r="C7" t="str">
        <f>List!A22</f>
        <v>Red beans, g</v>
      </c>
      <c r="D7">
        <v>100</v>
      </c>
    </row>
    <row r="8" spans="1:4" x14ac:dyDescent="0.25">
      <c r="A8" s="2">
        <v>44365</v>
      </c>
      <c r="B8" s="2">
        <v>45362</v>
      </c>
      <c r="C8" t="str">
        <f>List!A23</f>
        <v>White beans, g</v>
      </c>
      <c r="D8">
        <v>100</v>
      </c>
    </row>
    <row r="9" spans="1:4" x14ac:dyDescent="0.25">
      <c r="A9" s="2">
        <v>44365</v>
      </c>
      <c r="B9" s="2">
        <v>45357</v>
      </c>
      <c r="C9" t="str">
        <f>List!A41</f>
        <v>Radish, g</v>
      </c>
      <c r="D9">
        <v>50</v>
      </c>
    </row>
    <row r="10" spans="1:4" x14ac:dyDescent="0.25">
      <c r="A10" s="2">
        <v>44365</v>
      </c>
      <c r="B10" s="2">
        <v>45657</v>
      </c>
      <c r="C10" t="str">
        <f>List!A57</f>
        <v>Pomegranate, g</v>
      </c>
      <c r="D10">
        <v>100</v>
      </c>
    </row>
    <row r="11" spans="1:4" x14ac:dyDescent="0.25">
      <c r="A11" s="2">
        <v>44943</v>
      </c>
      <c r="B11" s="2">
        <v>45625</v>
      </c>
      <c r="C11" t="str">
        <f>List!A26</f>
        <v>Green tea, g</v>
      </c>
      <c r="D11">
        <v>2</v>
      </c>
    </row>
    <row r="12" spans="1:4" x14ac:dyDescent="0.25">
      <c r="A12" s="2">
        <v>44317</v>
      </c>
      <c r="B12" s="2">
        <v>44790</v>
      </c>
      <c r="C12" t="str">
        <f>List!A$24</f>
        <v>Flax seeds, g</v>
      </c>
      <c r="D12">
        <v>10</v>
      </c>
    </row>
    <row r="13" spans="1:4" x14ac:dyDescent="0.25">
      <c r="A13" s="2">
        <v>44791</v>
      </c>
      <c r="B13" s="2">
        <v>44982</v>
      </c>
      <c r="C13" t="str">
        <f>List!A$24</f>
        <v>Flax seeds, g</v>
      </c>
      <c r="D13">
        <v>15</v>
      </c>
    </row>
    <row r="14" spans="1:4" x14ac:dyDescent="0.25">
      <c r="A14" s="2">
        <v>44983</v>
      </c>
      <c r="B14" s="2">
        <v>45209</v>
      </c>
      <c r="C14" t="str">
        <f>List!A$24</f>
        <v>Flax seeds, g</v>
      </c>
      <c r="D14">
        <v>5</v>
      </c>
    </row>
    <row r="15" spans="1:4" x14ac:dyDescent="0.25">
      <c r="A15" s="2">
        <v>44365</v>
      </c>
      <c r="B15" s="2">
        <v>44436</v>
      </c>
      <c r="C15" t="str">
        <f>List!A33</f>
        <v>Champignon, g</v>
      </c>
      <c r="D15">
        <v>150</v>
      </c>
    </row>
    <row r="16" spans="1:4" x14ac:dyDescent="0.25">
      <c r="A16" s="2">
        <v>44788</v>
      </c>
      <c r="B16" s="2">
        <v>45068</v>
      </c>
      <c r="C16" t="str">
        <f>List!A33</f>
        <v>Champignon, g</v>
      </c>
      <c r="D16">
        <v>150</v>
      </c>
    </row>
    <row r="17" spans="1:4" x14ac:dyDescent="0.25">
      <c r="A17" s="2">
        <v>45069</v>
      </c>
      <c r="B17" s="2">
        <v>45655</v>
      </c>
      <c r="C17" t="str">
        <f>List!A33</f>
        <v>Champignon, g</v>
      </c>
      <c r="D17">
        <v>250</v>
      </c>
    </row>
    <row r="18" spans="1:4" x14ac:dyDescent="0.25">
      <c r="A18" s="2">
        <v>44317</v>
      </c>
      <c r="B18" s="2">
        <v>44355</v>
      </c>
      <c r="C18" t="str">
        <f>List!A1</f>
        <v>Saffron, mg</v>
      </c>
      <c r="D18">
        <v>60</v>
      </c>
    </row>
    <row r="19" spans="1:4" x14ac:dyDescent="0.25">
      <c r="A19" s="2">
        <v>44356</v>
      </c>
      <c r="B19" s="2">
        <v>45332</v>
      </c>
      <c r="C19" t="str">
        <f>List!A1</f>
        <v>Saffron, mg</v>
      </c>
      <c r="D19">
        <v>32.5</v>
      </c>
    </row>
    <row r="20" spans="1:4" x14ac:dyDescent="0.25">
      <c r="A20" s="2">
        <v>44508</v>
      </c>
      <c r="B20" s="2">
        <v>44675</v>
      </c>
      <c r="C20" t="str">
        <f>List!A5</f>
        <v>Olive oil, ml</v>
      </c>
      <c r="D20">
        <v>46</v>
      </c>
    </row>
    <row r="21" spans="1:4" x14ac:dyDescent="0.25">
      <c r="A21" s="2">
        <v>44676</v>
      </c>
      <c r="B21" s="2">
        <v>44759</v>
      </c>
      <c r="C21" t="str">
        <f>List!A5</f>
        <v>Olive oil, ml</v>
      </c>
      <c r="D21">
        <f>55*6/7</f>
        <v>47.142857142857146</v>
      </c>
    </row>
    <row r="22" spans="1:4" x14ac:dyDescent="0.25">
      <c r="A22" s="2">
        <v>44739</v>
      </c>
      <c r="B22" s="2">
        <v>44744</v>
      </c>
      <c r="C22" t="str">
        <f>List!A3</f>
        <v>Walnuts, g</v>
      </c>
      <c r="D22">
        <f>18*6/7</f>
        <v>15.428571428571429</v>
      </c>
    </row>
    <row r="23" spans="1:4" x14ac:dyDescent="0.25">
      <c r="A23" s="2">
        <v>44739</v>
      </c>
      <c r="B23" s="2">
        <v>44759</v>
      </c>
      <c r="C23" t="str">
        <f>List!A4</f>
        <v>Macadamia , g</v>
      </c>
      <c r="D23">
        <f>22*6/7</f>
        <v>18.857142857142858</v>
      </c>
    </row>
    <row r="24" spans="1:4" x14ac:dyDescent="0.25">
      <c r="A24" s="2">
        <v>44753</v>
      </c>
      <c r="B24" s="2">
        <v>45451</v>
      </c>
      <c r="C24" t="str">
        <f>List!A2</f>
        <v>Hemp protein, g</v>
      </c>
      <c r="D24">
        <v>35</v>
      </c>
    </row>
    <row r="25" spans="1:4" x14ac:dyDescent="0.25">
      <c r="A25" s="2">
        <v>44745</v>
      </c>
      <c r="B25" s="2">
        <v>44966</v>
      </c>
      <c r="C25" t="str">
        <f>List!A3</f>
        <v>Walnuts, g</v>
      </c>
      <c r="D25">
        <f>26*6/7</f>
        <v>22.285714285714285</v>
      </c>
    </row>
    <row r="26" spans="1:4" x14ac:dyDescent="0.25">
      <c r="A26" s="2">
        <v>44760</v>
      </c>
      <c r="B26" s="2">
        <v>44909</v>
      </c>
      <c r="C26" t="str">
        <f>List!A4</f>
        <v>Macadamia , g</v>
      </c>
      <c r="D26">
        <f>33*6/7</f>
        <v>28.285714285714285</v>
      </c>
    </row>
    <row r="27" spans="1:4" x14ac:dyDescent="0.25">
      <c r="A27" s="2">
        <v>44760</v>
      </c>
      <c r="B27" s="2">
        <v>44808</v>
      </c>
      <c r="C27" t="str">
        <f>List!A5</f>
        <v>Olive oil, ml</v>
      </c>
      <c r="D27">
        <f>40*6/7</f>
        <v>34.285714285714285</v>
      </c>
    </row>
    <row r="28" spans="1:4" x14ac:dyDescent="0.25">
      <c r="A28" s="2">
        <v>44789</v>
      </c>
      <c r="B28" s="2">
        <v>45658</v>
      </c>
      <c r="C28" t="str">
        <f>List!A6</f>
        <v>Capers, g</v>
      </c>
      <c r="D28">
        <v>20</v>
      </c>
    </row>
    <row r="29" spans="1:4" x14ac:dyDescent="0.25">
      <c r="A29" s="2">
        <v>44809</v>
      </c>
      <c r="B29" s="2">
        <v>45052</v>
      </c>
      <c r="C29" t="str">
        <f>List!A5</f>
        <v>Olive oil, ml</v>
      </c>
      <c r="D29">
        <v>15</v>
      </c>
    </row>
    <row r="30" spans="1:4" x14ac:dyDescent="0.25">
      <c r="A30" s="2">
        <v>44827</v>
      </c>
      <c r="B30" s="2">
        <v>44966</v>
      </c>
      <c r="C30" t="str">
        <f>List!A7</f>
        <v>Almonds, g</v>
      </c>
      <c r="D30">
        <f>18*6/7</f>
        <v>15.428571428571429</v>
      </c>
    </row>
    <row r="31" spans="1:4" x14ac:dyDescent="0.25">
      <c r="A31" s="2">
        <v>44910</v>
      </c>
      <c r="B31" s="2">
        <v>45031</v>
      </c>
      <c r="C31" t="str">
        <f>List!A4</f>
        <v>Macadamia , g</v>
      </c>
      <c r="D31">
        <f>66*6/7</f>
        <v>56.571428571428569</v>
      </c>
    </row>
    <row r="32" spans="1:4" x14ac:dyDescent="0.25">
      <c r="A32" s="2">
        <v>44967</v>
      </c>
      <c r="B32" s="2">
        <v>45117</v>
      </c>
      <c r="C32" t="str">
        <f>List!A3</f>
        <v>Walnuts, g</v>
      </c>
      <c r="D32">
        <f>18*6/7</f>
        <v>15.428571428571429</v>
      </c>
    </row>
    <row r="33" spans="1:4" x14ac:dyDescent="0.25">
      <c r="A33" s="2">
        <v>45032</v>
      </c>
      <c r="B33" s="2">
        <v>45052</v>
      </c>
      <c r="C33" t="str">
        <f>List!A4</f>
        <v>Macadamia , g</v>
      </c>
      <c r="D33">
        <f>33*6/7</f>
        <v>28.285714285714285</v>
      </c>
    </row>
    <row r="34" spans="1:4" x14ac:dyDescent="0.25">
      <c r="A34" s="2">
        <v>45053</v>
      </c>
      <c r="B34" s="2">
        <v>45117</v>
      </c>
      <c r="C34" t="str">
        <f>List!A4</f>
        <v>Macadamia , g</v>
      </c>
      <c r="D34">
        <f>22*6/7</f>
        <v>18.857142857142858</v>
      </c>
    </row>
    <row r="35" spans="1:4" x14ac:dyDescent="0.25">
      <c r="A35" s="2">
        <v>45103</v>
      </c>
      <c r="B35" s="2">
        <v>45610</v>
      </c>
      <c r="C35" t="str">
        <f>List!A8</f>
        <v>Ceylon cinnamon, g</v>
      </c>
      <c r="D35">
        <v>3</v>
      </c>
    </row>
    <row r="36" spans="1:4" x14ac:dyDescent="0.25">
      <c r="A36" s="2">
        <v>45109</v>
      </c>
      <c r="B36" s="2">
        <v>45297</v>
      </c>
      <c r="C36" t="str">
        <f>List!A9</f>
        <v>Black lentils, g</v>
      </c>
      <c r="D36">
        <f>200*6/7</f>
        <v>171.42857142857142</v>
      </c>
    </row>
    <row r="37" spans="1:4" x14ac:dyDescent="0.25">
      <c r="A37" s="2">
        <v>45114</v>
      </c>
      <c r="B37" s="2">
        <v>45502</v>
      </c>
      <c r="C37" t="str">
        <f>List!A10</f>
        <v>Parsley, g</v>
      </c>
      <c r="D37">
        <f>50*6/7</f>
        <v>42.857142857142854</v>
      </c>
    </row>
    <row r="38" spans="1:4" x14ac:dyDescent="0.25">
      <c r="A38" s="2">
        <v>45118</v>
      </c>
      <c r="B38" s="2">
        <v>45208</v>
      </c>
      <c r="C38" t="str">
        <f>List!A3</f>
        <v>Walnuts, g</v>
      </c>
      <c r="D38">
        <f>26*6/7</f>
        <v>22.285714285714285</v>
      </c>
    </row>
    <row r="39" spans="1:4" x14ac:dyDescent="0.25">
      <c r="A39" s="2">
        <v>45118</v>
      </c>
      <c r="B39" s="2">
        <v>45206</v>
      </c>
      <c r="C39" t="str">
        <f>List!A4</f>
        <v>Macadamia , g</v>
      </c>
      <c r="D39">
        <f>44*6/7</f>
        <v>37.714285714285715</v>
      </c>
    </row>
    <row r="40" spans="1:4" x14ac:dyDescent="0.25">
      <c r="A40" s="2">
        <v>45161</v>
      </c>
      <c r="B40" s="2">
        <v>45206</v>
      </c>
      <c r="C40" t="str">
        <f>List!A7</f>
        <v>Almonds, g</v>
      </c>
      <c r="D40">
        <f>9*6/7</f>
        <v>7.7142857142857144</v>
      </c>
    </row>
    <row r="41" spans="1:4" x14ac:dyDescent="0.25">
      <c r="A41" s="2">
        <v>45176</v>
      </c>
      <c r="C41" t="str">
        <f>List!A11</f>
        <v>Nori, g</v>
      </c>
      <c r="D41">
        <f>28*6/7</f>
        <v>24</v>
      </c>
    </row>
    <row r="42" spans="1:4" x14ac:dyDescent="0.25">
      <c r="A42" s="2">
        <v>45207</v>
      </c>
      <c r="B42" s="2">
        <v>45797</v>
      </c>
      <c r="C42" t="str">
        <f>List!A12</f>
        <v>Chia seeds, g</v>
      </c>
      <c r="D42">
        <v>15</v>
      </c>
    </row>
    <row r="43" spans="1:4" x14ac:dyDescent="0.25">
      <c r="A43" s="2">
        <v>45214</v>
      </c>
      <c r="B43" s="2">
        <v>45605</v>
      </c>
      <c r="C43" t="str">
        <f>List!A13</f>
        <v>Salt, g</v>
      </c>
      <c r="D43">
        <v>10</v>
      </c>
    </row>
    <row r="44" spans="1:4" x14ac:dyDescent="0.25">
      <c r="A44" s="2">
        <v>45214</v>
      </c>
      <c r="B44" s="2">
        <v>45297</v>
      </c>
      <c r="C44" t="str">
        <f>List!A14</f>
        <v>Sunflower seeds, g</v>
      </c>
      <c r="D44">
        <f>15*6/7</f>
        <v>12.857142857142858</v>
      </c>
    </row>
    <row r="45" spans="1:4" x14ac:dyDescent="0.25">
      <c r="A45" s="2">
        <v>45214</v>
      </c>
      <c r="B45" s="2">
        <v>45696</v>
      </c>
      <c r="C45" t="str">
        <f>List!A4</f>
        <v>Macadamia , g</v>
      </c>
      <c r="D45">
        <f>12*6/7</f>
        <v>10.285714285714286</v>
      </c>
    </row>
    <row r="46" spans="1:4" x14ac:dyDescent="0.25">
      <c r="A46" s="2">
        <v>45214</v>
      </c>
      <c r="B46" s="2">
        <v>45274</v>
      </c>
      <c r="C46" t="str">
        <f>List!A15</f>
        <v>Mussels, g</v>
      </c>
      <c r="D46">
        <f>110*6/7</f>
        <v>94.285714285714292</v>
      </c>
    </row>
    <row r="47" spans="1:4" x14ac:dyDescent="0.25">
      <c r="A47" s="2">
        <v>45209</v>
      </c>
      <c r="B47" s="2">
        <v>45794</v>
      </c>
      <c r="C47" t="str">
        <f>List!A16</f>
        <v>Turmeric, g</v>
      </c>
      <c r="D47">
        <v>2.5</v>
      </c>
    </row>
    <row r="48" spans="1:4" x14ac:dyDescent="0.25">
      <c r="A48" s="2">
        <v>45231</v>
      </c>
      <c r="B48" s="2">
        <v>45873</v>
      </c>
      <c r="C48" t="str">
        <f>List!A3</f>
        <v>Walnuts, g</v>
      </c>
      <c r="D48">
        <f>20*6/7</f>
        <v>17.142857142857142</v>
      </c>
    </row>
    <row r="49" spans="1:4" x14ac:dyDescent="0.25">
      <c r="A49" s="2">
        <v>45275</v>
      </c>
      <c r="B49" s="2">
        <v>45759</v>
      </c>
      <c r="C49" t="str">
        <f>List!A15</f>
        <v>Mussels, g</v>
      </c>
      <c r="D49">
        <f>210*6/7</f>
        <v>180</v>
      </c>
    </row>
    <row r="50" spans="1:4" x14ac:dyDescent="0.25">
      <c r="A50" s="2">
        <v>45278</v>
      </c>
      <c r="C50" t="str">
        <f>List!A17</f>
        <v>Coffee, g</v>
      </c>
      <c r="D50">
        <v>5</v>
      </c>
    </row>
    <row r="51" spans="1:4" x14ac:dyDescent="0.25">
      <c r="A51" s="2">
        <v>45298</v>
      </c>
      <c r="B51" s="2">
        <v>45390</v>
      </c>
      <c r="C51" t="str">
        <f>List!A9</f>
        <v>Black lentils, g</v>
      </c>
      <c r="D51">
        <f>100*6/7</f>
        <v>85.714285714285708</v>
      </c>
    </row>
    <row r="52" spans="1:4" x14ac:dyDescent="0.25">
      <c r="A52" s="2">
        <v>45298</v>
      </c>
      <c r="C52" t="str">
        <f>List!A18</f>
        <v>Chickpeas, g</v>
      </c>
      <c r="D52">
        <f>240*4/7</f>
        <v>137.14285714285714</v>
      </c>
    </row>
    <row r="53" spans="1:4" x14ac:dyDescent="0.25">
      <c r="A53" s="2">
        <v>45298</v>
      </c>
      <c r="B53" s="2">
        <v>45391</v>
      </c>
      <c r="C53" t="str">
        <f>List!A19</f>
        <v>Salmon roe, g</v>
      </c>
      <c r="D53">
        <f>50*6/7</f>
        <v>42.857142857142854</v>
      </c>
    </row>
    <row r="54" spans="1:4" x14ac:dyDescent="0.25">
      <c r="A54" s="2">
        <v>45303</v>
      </c>
      <c r="C54" t="str">
        <f>List!A20</f>
        <v>Brazil nuts, g</v>
      </c>
      <c r="D54">
        <f>10*6/7</f>
        <v>8.5714285714285712</v>
      </c>
    </row>
    <row r="55" spans="1:4" x14ac:dyDescent="0.25">
      <c r="A55" s="2">
        <v>45267</v>
      </c>
      <c r="B55" s="2">
        <v>45339</v>
      </c>
      <c r="C55" t="str">
        <f>List!A5</f>
        <v>Olive oil, ml</v>
      </c>
      <c r="D55">
        <f>12.5</f>
        <v>12.5</v>
      </c>
    </row>
    <row r="56" spans="1:4" x14ac:dyDescent="0.25">
      <c r="A56" s="2">
        <v>45333</v>
      </c>
      <c r="C56" t="str">
        <f>List!A1</f>
        <v>Saffron, mg</v>
      </c>
      <c r="D56">
        <f>120*6/7</f>
        <v>102.85714285714286</v>
      </c>
    </row>
    <row r="57" spans="1:4" x14ac:dyDescent="0.25">
      <c r="A57" s="2">
        <v>45335</v>
      </c>
      <c r="B57" s="2">
        <v>45419</v>
      </c>
      <c r="C57" t="str">
        <f>List!A21</f>
        <v>Cocoa powder, g</v>
      </c>
      <c r="D57">
        <v>10</v>
      </c>
    </row>
    <row r="58" spans="1:4" x14ac:dyDescent="0.25">
      <c r="A58" s="2">
        <v>45363</v>
      </c>
      <c r="C58" t="str">
        <f>List!A22</f>
        <v>Red beans, g</v>
      </c>
      <c r="D58">
        <f>220/7</f>
        <v>31.428571428571427</v>
      </c>
    </row>
    <row r="59" spans="1:4" x14ac:dyDescent="0.25">
      <c r="A59" s="2">
        <v>45363</v>
      </c>
      <c r="C59" t="str">
        <f>List!A23</f>
        <v>White beans, g</v>
      </c>
      <c r="D59">
        <f>220/7</f>
        <v>31.428571428571427</v>
      </c>
    </row>
    <row r="60" spans="1:4" x14ac:dyDescent="0.25">
      <c r="A60" s="2">
        <v>45358</v>
      </c>
      <c r="B60" s="2">
        <v>45806</v>
      </c>
      <c r="C60" t="str">
        <f>List!A24</f>
        <v>Flax seeds, g</v>
      </c>
      <c r="D60">
        <f>12</f>
        <v>12</v>
      </c>
    </row>
    <row r="61" spans="1:4" x14ac:dyDescent="0.25">
      <c r="A61" s="2">
        <v>45391</v>
      </c>
      <c r="C61" t="str">
        <f>List!A9</f>
        <v>Black lentils, g</v>
      </c>
      <c r="D61">
        <f>150*6/7</f>
        <v>128.57142857142858</v>
      </c>
    </row>
    <row r="62" spans="1:4" x14ac:dyDescent="0.25">
      <c r="A62" s="2">
        <v>45452</v>
      </c>
      <c r="B62" s="2">
        <v>45808</v>
      </c>
      <c r="C62" t="str">
        <f>List!A2</f>
        <v>Hemp protein, g</v>
      </c>
      <c r="D62">
        <v>50</v>
      </c>
    </row>
    <row r="63" spans="1:4" x14ac:dyDescent="0.25">
      <c r="A63" s="2">
        <v>45478</v>
      </c>
      <c r="B63" s="2">
        <v>45696</v>
      </c>
      <c r="C63" t="str">
        <f>List!A14</f>
        <v>Sunflower seeds, g</v>
      </c>
      <c r="D63">
        <f>21*6/7</f>
        <v>18</v>
      </c>
    </row>
    <row r="64" spans="1:4" x14ac:dyDescent="0.25">
      <c r="A64" s="2">
        <v>45478</v>
      </c>
      <c r="B64" s="2">
        <v>45873</v>
      </c>
      <c r="C64" t="str">
        <f>List!A7</f>
        <v>Almonds, g</v>
      </c>
      <c r="D64">
        <f>12*6/7</f>
        <v>10.285714285714286</v>
      </c>
    </row>
    <row r="65" spans="1:4" x14ac:dyDescent="0.25">
      <c r="A65" s="2">
        <v>45420</v>
      </c>
      <c r="B65" s="2">
        <v>45693</v>
      </c>
      <c r="C65" t="str">
        <f>List!A21</f>
        <v>Cocoa powder, g</v>
      </c>
      <c r="D65">
        <v>4</v>
      </c>
    </row>
    <row r="66" spans="1:4" x14ac:dyDescent="0.25">
      <c r="A66" s="2">
        <v>45570</v>
      </c>
      <c r="C66" t="str">
        <f>List!A25</f>
        <v>Chicken liver, g</v>
      </c>
      <c r="D66">
        <f>500/7</f>
        <v>71.428571428571431</v>
      </c>
    </row>
    <row r="67" spans="1:4" x14ac:dyDescent="0.25">
      <c r="A67" s="2">
        <v>45606</v>
      </c>
      <c r="B67" s="2">
        <v>45696</v>
      </c>
      <c r="C67" t="str">
        <f>List!A13</f>
        <v>Salt, g</v>
      </c>
      <c r="D67">
        <v>5</v>
      </c>
    </row>
    <row r="68" spans="1:4" x14ac:dyDescent="0.25">
      <c r="A68" s="2">
        <v>45626</v>
      </c>
      <c r="B68" s="2">
        <v>45794</v>
      </c>
      <c r="C68" t="str">
        <f>List!A26</f>
        <v>Green tea, g</v>
      </c>
      <c r="D68">
        <v>4</v>
      </c>
    </row>
    <row r="69" spans="1:4" x14ac:dyDescent="0.25">
      <c r="A69" s="2">
        <v>45646</v>
      </c>
      <c r="B69" s="2">
        <v>45759</v>
      </c>
      <c r="C69" t="str">
        <f>List!A27</f>
        <v>Black currant, g</v>
      </c>
      <c r="D69">
        <f>150*6/7</f>
        <v>128.57142857142858</v>
      </c>
    </row>
    <row r="70" spans="1:4" x14ac:dyDescent="0.25">
      <c r="A70" s="2">
        <v>45683</v>
      </c>
      <c r="B70" s="2">
        <v>45766</v>
      </c>
      <c r="C70" t="str">
        <f>List!A10</f>
        <v>Parsley, g</v>
      </c>
      <c r="D70">
        <f>50*6/7</f>
        <v>42.857142857142854</v>
      </c>
    </row>
    <row r="71" spans="1:4" x14ac:dyDescent="0.25">
      <c r="A71" s="2">
        <v>45697</v>
      </c>
      <c r="C71" t="str">
        <f>List!A14</f>
        <v>Sunflower seeds, g</v>
      </c>
      <c r="D71">
        <f>12*6/7</f>
        <v>10.285714285714286</v>
      </c>
    </row>
    <row r="72" spans="1:4" x14ac:dyDescent="0.25">
      <c r="A72" s="2">
        <v>45697</v>
      </c>
      <c r="C72" t="str">
        <f>List!A4</f>
        <v>Macadamia , g</v>
      </c>
      <c r="D72">
        <f>6*6/7</f>
        <v>5.1428571428571432</v>
      </c>
    </row>
    <row r="73" spans="1:4" x14ac:dyDescent="0.25">
      <c r="A73" s="2">
        <v>45721</v>
      </c>
      <c r="B73" s="2">
        <v>45799</v>
      </c>
      <c r="C73" t="str">
        <f>List!A28</f>
        <v>Beef broth, g</v>
      </c>
      <c r="D73">
        <f>10*6/7</f>
        <v>8.5714285714285712</v>
      </c>
    </row>
    <row r="74" spans="1:4" x14ac:dyDescent="0.25">
      <c r="A74" s="2">
        <v>45659</v>
      </c>
      <c r="C74" t="str">
        <f>List!A6</f>
        <v>Capers, g</v>
      </c>
      <c r="D74">
        <f>30*6/7</f>
        <v>25.714285714285715</v>
      </c>
    </row>
    <row r="75" spans="1:4" x14ac:dyDescent="0.25">
      <c r="A75" s="2">
        <v>45354</v>
      </c>
      <c r="B75" s="2">
        <v>45751</v>
      </c>
      <c r="C75" t="str">
        <f>List!A29</f>
        <v>Butternut squash, g</v>
      </c>
      <c r="D75">
        <f>250*6/7</f>
        <v>214.28571428571428</v>
      </c>
    </row>
    <row r="76" spans="1:4" x14ac:dyDescent="0.25">
      <c r="A76" s="2">
        <v>45184</v>
      </c>
      <c r="B76" s="2">
        <v>45794</v>
      </c>
      <c r="C76" t="str">
        <f>List!A30</f>
        <v>Zucchini, g</v>
      </c>
      <c r="D76">
        <f>400*6/7</f>
        <v>342.85714285714283</v>
      </c>
    </row>
    <row r="77" spans="1:4" x14ac:dyDescent="0.25">
      <c r="A77" s="2">
        <v>45431</v>
      </c>
      <c r="B77" s="2">
        <v>45767</v>
      </c>
      <c r="C77" t="str">
        <f>List!A31</f>
        <v>Beetroot, g</v>
      </c>
      <c r="D77">
        <f>250*6/7</f>
        <v>214.28571428571428</v>
      </c>
    </row>
    <row r="78" spans="1:4" x14ac:dyDescent="0.25">
      <c r="A78" s="2">
        <v>45274</v>
      </c>
      <c r="B78" s="2">
        <v>45794</v>
      </c>
      <c r="C78" t="str">
        <f>List!A32</f>
        <v>Carrot, g</v>
      </c>
      <c r="D78">
        <f>250*6/7</f>
        <v>214.28571428571428</v>
      </c>
    </row>
    <row r="79" spans="1:4" x14ac:dyDescent="0.25">
      <c r="A79" s="2">
        <v>45656</v>
      </c>
      <c r="C79" t="str">
        <f>List!A33</f>
        <v>Champignon, g</v>
      </c>
      <c r="D79">
        <f>250*6/7</f>
        <v>214.28571428571428</v>
      </c>
    </row>
    <row r="80" spans="1:4" x14ac:dyDescent="0.25">
      <c r="A80" s="2">
        <v>44317</v>
      </c>
      <c r="B80" s="2">
        <v>45769</v>
      </c>
      <c r="C80" t="str">
        <f>List!A34</f>
        <v>Blackberry, g</v>
      </c>
      <c r="D80">
        <f>150*6/7</f>
        <v>128.57142857142858</v>
      </c>
    </row>
    <row r="81" spans="1:4" x14ac:dyDescent="0.25">
      <c r="A81" s="2">
        <v>44317</v>
      </c>
      <c r="B81" s="2">
        <v>45769</v>
      </c>
      <c r="C81" t="str">
        <f>List!A$35</f>
        <v>Blueberry, g</v>
      </c>
      <c r="D81">
        <f>70*6/7</f>
        <v>60</v>
      </c>
    </row>
    <row r="82" spans="1:4" x14ac:dyDescent="0.25">
      <c r="A82" s="2">
        <v>45207</v>
      </c>
      <c r="B82" s="2">
        <v>45809</v>
      </c>
      <c r="C82" t="str">
        <f>List!A36</f>
        <v>Plum, g</v>
      </c>
      <c r="D82">
        <f>180*6/7</f>
        <v>154.28571428571428</v>
      </c>
    </row>
    <row r="83" spans="1:4" x14ac:dyDescent="0.25">
      <c r="A83" s="2">
        <v>45363</v>
      </c>
      <c r="B83" s="2">
        <v>45794</v>
      </c>
      <c r="C83" t="str">
        <f>List!A37</f>
        <v>Lemon, g</v>
      </c>
      <c r="D83">
        <f>150*3/7</f>
        <v>64.285714285714292</v>
      </c>
    </row>
    <row r="84" spans="1:4" x14ac:dyDescent="0.25">
      <c r="A84" s="2">
        <v>45214</v>
      </c>
      <c r="B84" s="2">
        <v>45794</v>
      </c>
      <c r="C84" t="str">
        <f>List!A38</f>
        <v>Bell pepper, g</v>
      </c>
      <c r="D84">
        <f>600*6/7</f>
        <v>514.28571428571433</v>
      </c>
    </row>
    <row r="85" spans="1:4" x14ac:dyDescent="0.25">
      <c r="A85" s="2">
        <v>45214</v>
      </c>
      <c r="B85" s="2">
        <v>45825</v>
      </c>
      <c r="C85" t="str">
        <f>List!A81</f>
        <v>Red tomato, g</v>
      </c>
      <c r="D85">
        <f>500*6/7</f>
        <v>428.57142857142856</v>
      </c>
    </row>
    <row r="86" spans="1:4" x14ac:dyDescent="0.25">
      <c r="A86" s="2">
        <v>45358</v>
      </c>
      <c r="B86" s="2">
        <v>45794</v>
      </c>
      <c r="C86" t="str">
        <f>List!A41</f>
        <v>Radish, g</v>
      </c>
      <c r="D86">
        <f>60*6/7</f>
        <v>51.428571428571431</v>
      </c>
    </row>
    <row r="87" spans="1:4" x14ac:dyDescent="0.25">
      <c r="A87" s="2">
        <v>45214</v>
      </c>
      <c r="C87" t="str">
        <f>List!A42</f>
        <v>Olive, g</v>
      </c>
      <c r="D87">
        <f>155/7</f>
        <v>22.142857142857142</v>
      </c>
    </row>
    <row r="88" spans="1:4" x14ac:dyDescent="0.25">
      <c r="A88" s="2">
        <v>45250</v>
      </c>
      <c r="B88" s="2">
        <v>45759</v>
      </c>
      <c r="C88" t="str">
        <f>List!A43</f>
        <v>Oat, g</v>
      </c>
      <c r="D88">
        <f>25*6/7</f>
        <v>21.428571428571427</v>
      </c>
    </row>
    <row r="89" spans="1:4" x14ac:dyDescent="0.25">
      <c r="A89" s="2">
        <v>45250</v>
      </c>
      <c r="C89" t="str">
        <f>List!A44</f>
        <v>Buckwheat, g</v>
      </c>
      <c r="D89">
        <f>25*6/7</f>
        <v>21.428571428571427</v>
      </c>
    </row>
    <row r="90" spans="1:4" x14ac:dyDescent="0.25">
      <c r="A90" s="2">
        <v>45250</v>
      </c>
      <c r="B90" s="2">
        <v>45817</v>
      </c>
      <c r="C90" t="str">
        <f>List!A39</f>
        <v>Black rice, g</v>
      </c>
      <c r="D90">
        <f>25*6/7</f>
        <v>21.428571428571427</v>
      </c>
    </row>
    <row r="91" spans="1:4" x14ac:dyDescent="0.25">
      <c r="A91" s="2">
        <v>44341</v>
      </c>
      <c r="B91" s="2">
        <v>45762</v>
      </c>
      <c r="C91" t="str">
        <f>List!A45</f>
        <v>Black pepper, g</v>
      </c>
      <c r="D91">
        <f>0.2</f>
        <v>0.2</v>
      </c>
    </row>
    <row r="92" spans="1:4" x14ac:dyDescent="0.25">
      <c r="A92" s="2">
        <v>45683</v>
      </c>
      <c r="B92" s="2">
        <v>45794</v>
      </c>
      <c r="C92" t="str">
        <f>List!A46</f>
        <v>Swiss chard, g</v>
      </c>
      <c r="D92">
        <f>75*6/7</f>
        <v>64.285714285714292</v>
      </c>
    </row>
    <row r="93" spans="1:4" x14ac:dyDescent="0.25">
      <c r="A93" s="2">
        <v>45683</v>
      </c>
      <c r="B93" s="2">
        <v>45794</v>
      </c>
      <c r="C93" t="str">
        <f>List!A47</f>
        <v>Arugula, g</v>
      </c>
      <c r="D93">
        <f>75*6/7</f>
        <v>64.285714285714292</v>
      </c>
    </row>
    <row r="94" spans="1:4" x14ac:dyDescent="0.25">
      <c r="A94" s="2">
        <v>45683</v>
      </c>
      <c r="B94" s="2">
        <v>45794</v>
      </c>
      <c r="C94" t="str">
        <f>List!A48</f>
        <v>Iceberg, g</v>
      </c>
      <c r="D94">
        <f>100*6/7</f>
        <v>85.714285714285708</v>
      </c>
    </row>
    <row r="95" spans="1:4" x14ac:dyDescent="0.25">
      <c r="A95" s="2">
        <v>45683</v>
      </c>
      <c r="B95" s="2">
        <v>45794</v>
      </c>
      <c r="C95" t="str">
        <f>List!A49</f>
        <v>Kale, g</v>
      </c>
      <c r="D95">
        <f t="shared" ref="D95:D97" si="0">100*6/7</f>
        <v>85.714285714285708</v>
      </c>
    </row>
    <row r="96" spans="1:4" x14ac:dyDescent="0.25">
      <c r="A96" s="2">
        <v>45683</v>
      </c>
      <c r="B96" s="2">
        <v>45794</v>
      </c>
      <c r="C96" t="str">
        <f>List!A50</f>
        <v>Spinach, g</v>
      </c>
      <c r="D96">
        <f t="shared" si="0"/>
        <v>85.714285714285708</v>
      </c>
    </row>
    <row r="97" spans="1:4" x14ac:dyDescent="0.25">
      <c r="A97" s="2">
        <v>45683</v>
      </c>
      <c r="B97" s="2">
        <v>45794</v>
      </c>
      <c r="C97" t="str">
        <f>List!A51</f>
        <v>Radicchio, g</v>
      </c>
      <c r="D97">
        <f t="shared" si="0"/>
        <v>85.714285714285708</v>
      </c>
    </row>
    <row r="98" spans="1:4" x14ac:dyDescent="0.25">
      <c r="A98" s="2">
        <v>45366</v>
      </c>
      <c r="C98" t="str">
        <f>List!A52</f>
        <v>Tofu, g</v>
      </c>
      <c r="D98">
        <f>160/7</f>
        <v>22.857142857142858</v>
      </c>
    </row>
    <row r="99" spans="1:4" x14ac:dyDescent="0.25">
      <c r="A99" s="2">
        <v>45658</v>
      </c>
      <c r="C99" t="str">
        <f>List!A53</f>
        <v>Cottage cheese, g</v>
      </c>
      <c r="D99">
        <f>200/7</f>
        <v>28.571428571428573</v>
      </c>
    </row>
    <row r="100" spans="1:4" x14ac:dyDescent="0.25">
      <c r="A100" s="2">
        <v>45658</v>
      </c>
      <c r="C100" t="str">
        <f>List!A54</f>
        <v>Egg, count</v>
      </c>
      <c r="D100">
        <f>1/7</f>
        <v>0.14285714285714285</v>
      </c>
    </row>
    <row r="101" spans="1:4" x14ac:dyDescent="0.25">
      <c r="A101" s="2">
        <v>45658</v>
      </c>
      <c r="B101" s="2">
        <v>45878</v>
      </c>
      <c r="C101" t="str">
        <f>List!A55</f>
        <v>Pea, g</v>
      </c>
      <c r="D101">
        <f>250/7</f>
        <v>35.714285714285715</v>
      </c>
    </row>
    <row r="102" spans="1:4" x14ac:dyDescent="0.25">
      <c r="A102" s="2">
        <v>45658</v>
      </c>
      <c r="B102" s="2">
        <v>45878</v>
      </c>
      <c r="C102" t="str">
        <f>List!A56</f>
        <v>Corn, g</v>
      </c>
      <c r="D102">
        <f>230/7</f>
        <v>32.857142857142854</v>
      </c>
    </row>
    <row r="103" spans="1:4" x14ac:dyDescent="0.25">
      <c r="A103" s="2">
        <v>45658</v>
      </c>
      <c r="B103" s="2">
        <v>45802</v>
      </c>
      <c r="C103" t="str">
        <f>List!A57</f>
        <v>Pomegranate, g</v>
      </c>
      <c r="D103">
        <f>400/7</f>
        <v>57.142857142857146</v>
      </c>
    </row>
    <row r="104" spans="1:4" x14ac:dyDescent="0.25">
      <c r="A104" s="2">
        <v>45658</v>
      </c>
      <c r="B104" s="2">
        <v>45780</v>
      </c>
      <c r="C104" t="str">
        <f>List!A58</f>
        <v>Asian pear, g</v>
      </c>
      <c r="D104">
        <f>130/7</f>
        <v>18.571428571428573</v>
      </c>
    </row>
    <row r="105" spans="1:4" x14ac:dyDescent="0.25">
      <c r="A105" s="2">
        <v>45658</v>
      </c>
      <c r="B105" s="2">
        <v>45809</v>
      </c>
      <c r="C105" t="str">
        <f>List!A59</f>
        <v>Avocado, g</v>
      </c>
      <c r="D105">
        <f>150/7</f>
        <v>21.428571428571427</v>
      </c>
    </row>
    <row r="106" spans="1:4" x14ac:dyDescent="0.25">
      <c r="A106" s="2">
        <v>45658</v>
      </c>
      <c r="B106" s="2">
        <v>45753</v>
      </c>
      <c r="C106" t="str">
        <f>List!A60</f>
        <v>Sweet potato, g</v>
      </c>
      <c r="D106">
        <f>300/7</f>
        <v>42.857142857142854</v>
      </c>
    </row>
    <row r="107" spans="1:4" x14ac:dyDescent="0.25">
      <c r="A107" s="2">
        <v>45658</v>
      </c>
      <c r="B107" s="2">
        <v>45802</v>
      </c>
      <c r="C107" t="str">
        <f>List!A61</f>
        <v>Cucumber, g</v>
      </c>
      <c r="D107">
        <f>300/7</f>
        <v>42.857142857142854</v>
      </c>
    </row>
    <row r="108" spans="1:4" x14ac:dyDescent="0.25">
      <c r="A108" s="2">
        <v>44827</v>
      </c>
      <c r="B108" s="2">
        <v>45802</v>
      </c>
      <c r="C108" t="str">
        <f>List!A62</f>
        <v>Garlic, g</v>
      </c>
      <c r="D108">
        <f>8*6/7</f>
        <v>6.8571428571428568</v>
      </c>
    </row>
    <row r="109" spans="1:4" x14ac:dyDescent="0.25">
      <c r="A109" s="2">
        <v>45717</v>
      </c>
      <c r="B109" s="2">
        <v>45794</v>
      </c>
      <c r="C109" t="str">
        <f>List!A63</f>
        <v>Cauliflower, g</v>
      </c>
      <c r="D109">
        <f>200*6/7</f>
        <v>171.42857142857142</v>
      </c>
    </row>
    <row r="110" spans="1:4" x14ac:dyDescent="0.25">
      <c r="A110" s="2">
        <v>45658</v>
      </c>
      <c r="B110" s="2">
        <v>45769</v>
      </c>
      <c r="C110" t="str">
        <f>List!A64</f>
        <v>Raspberry, g</v>
      </c>
      <c r="D110">
        <f>70*6/7</f>
        <v>60</v>
      </c>
    </row>
    <row r="111" spans="1:4" x14ac:dyDescent="0.25">
      <c r="A111" s="2">
        <v>45726</v>
      </c>
      <c r="B111" s="2">
        <v>45843</v>
      </c>
      <c r="C111" t="str">
        <f>List!A$65</f>
        <v>Water, L</v>
      </c>
      <c r="D111">
        <f>(325+210+350+350)/1000</f>
        <v>1.2350000000000001</v>
      </c>
    </row>
    <row r="112" spans="1:4" x14ac:dyDescent="0.25">
      <c r="A112" s="2">
        <v>45748</v>
      </c>
      <c r="B112" s="2">
        <v>45767</v>
      </c>
      <c r="C112" t="str">
        <f>List!A67</f>
        <v>Basil, g</v>
      </c>
      <c r="D112">
        <f>50*6/7</f>
        <v>42.857142857142854</v>
      </c>
    </row>
    <row r="113" spans="1:4" x14ac:dyDescent="0.25">
      <c r="A113" s="2">
        <v>45697</v>
      </c>
      <c r="B113" s="2">
        <v>45778</v>
      </c>
      <c r="C113" t="str">
        <f>List!A13</f>
        <v>Salt, g</v>
      </c>
      <c r="D113">
        <v>3.5</v>
      </c>
    </row>
    <row r="114" spans="1:4" x14ac:dyDescent="0.25">
      <c r="A114" s="2">
        <v>45760</v>
      </c>
      <c r="C114" t="str">
        <f>List!A15</f>
        <v>Mussels, g</v>
      </c>
      <c r="D114">
        <f>420*2/7</f>
        <v>120</v>
      </c>
    </row>
    <row r="115" spans="1:4" x14ac:dyDescent="0.25">
      <c r="A115" s="2">
        <v>45760</v>
      </c>
      <c r="B115" s="2">
        <v>45769</v>
      </c>
      <c r="C115" t="str">
        <f>List!A27</f>
        <v>Black currant, g</v>
      </c>
      <c r="D115">
        <f>300*2/7</f>
        <v>85.714285714285708</v>
      </c>
    </row>
    <row r="116" spans="1:4" x14ac:dyDescent="0.25">
      <c r="A116" s="2">
        <v>45566</v>
      </c>
      <c r="B116" s="2">
        <v>45759</v>
      </c>
      <c r="C116" t="str">
        <f>List!A19</f>
        <v>Salmon roe, g</v>
      </c>
      <c r="D116">
        <f>50*6/7</f>
        <v>42.857142857142854</v>
      </c>
    </row>
    <row r="117" spans="1:4" x14ac:dyDescent="0.25">
      <c r="A117" s="2">
        <v>45760</v>
      </c>
      <c r="C117" t="str">
        <f>List!A19</f>
        <v>Salmon roe, g</v>
      </c>
      <c r="D117">
        <f>120*2/7</f>
        <v>34.285714285714285</v>
      </c>
    </row>
    <row r="118" spans="1:4" x14ac:dyDescent="0.25">
      <c r="A118" s="2">
        <v>45760</v>
      </c>
      <c r="C118" t="str">
        <f>List!A68</f>
        <v>Salmon, g</v>
      </c>
      <c r="D118">
        <f>120/7</f>
        <v>17.142857142857142</v>
      </c>
    </row>
    <row r="119" spans="1:4" x14ac:dyDescent="0.25">
      <c r="A119" s="2">
        <v>45658</v>
      </c>
      <c r="B119" s="2">
        <v>45769</v>
      </c>
      <c r="C119" t="str">
        <f>List!A69</f>
        <v>Red currant, g</v>
      </c>
      <c r="D119">
        <f>70*6/7</f>
        <v>60</v>
      </c>
    </row>
    <row r="120" spans="1:4" x14ac:dyDescent="0.25">
      <c r="A120" s="2">
        <v>45766</v>
      </c>
      <c r="B120" s="2">
        <v>45774</v>
      </c>
      <c r="C120" t="str">
        <f>List!A70</f>
        <v>Eggplant, g</v>
      </c>
      <c r="D120">
        <f>300/7</f>
        <v>42.857142857142854</v>
      </c>
    </row>
    <row r="121" spans="1:4" x14ac:dyDescent="0.25">
      <c r="A121" s="2">
        <v>45717</v>
      </c>
      <c r="B121" s="2">
        <v>45767</v>
      </c>
      <c r="C121" t="str">
        <f>List!A71</f>
        <v>Asparagus, g</v>
      </c>
      <c r="D121">
        <f>150*6/7</f>
        <v>128.57142857142858</v>
      </c>
    </row>
    <row r="122" spans="1:4" x14ac:dyDescent="0.25">
      <c r="A122" s="2">
        <v>45769</v>
      </c>
      <c r="B122" s="2">
        <v>45774</v>
      </c>
      <c r="C122" t="str">
        <f>List!A66</f>
        <v>Broccoli, g</v>
      </c>
      <c r="D122">
        <f>100*4/7</f>
        <v>57.142857142857146</v>
      </c>
    </row>
    <row r="123" spans="1:4" x14ac:dyDescent="0.25">
      <c r="A123" s="2">
        <v>45774</v>
      </c>
      <c r="B123" s="2">
        <v>45794</v>
      </c>
      <c r="C123" t="str">
        <f>List!A31</f>
        <v>Beetroot, g</v>
      </c>
      <c r="D123">
        <f>150*6/7</f>
        <v>128.57142857142858</v>
      </c>
    </row>
    <row r="124" spans="1:4" x14ac:dyDescent="0.25">
      <c r="A124" s="2">
        <v>45776</v>
      </c>
      <c r="B124" s="2">
        <v>45794</v>
      </c>
      <c r="C124" t="str">
        <f>List!A66</f>
        <v>Broccoli, g</v>
      </c>
      <c r="D124">
        <f>100*6/7</f>
        <v>85.714285714285708</v>
      </c>
    </row>
    <row r="125" spans="1:4" x14ac:dyDescent="0.25">
      <c r="A125" s="2">
        <v>45779</v>
      </c>
      <c r="C125" t="str">
        <f>List!A27</f>
        <v>Black currant, g</v>
      </c>
      <c r="D125">
        <f>300*2/7</f>
        <v>85.714285714285708</v>
      </c>
    </row>
    <row r="126" spans="1:4" x14ac:dyDescent="0.25">
      <c r="A126" s="2">
        <v>45779</v>
      </c>
      <c r="B126" s="2">
        <v>45794</v>
      </c>
      <c r="C126" t="str">
        <f>List!A34</f>
        <v>Blackberry, g</v>
      </c>
      <c r="D126">
        <f>100*6/7</f>
        <v>85.714285714285708</v>
      </c>
    </row>
    <row r="127" spans="1:4" x14ac:dyDescent="0.25">
      <c r="A127" s="2">
        <v>45779</v>
      </c>
      <c r="B127" s="2">
        <v>45794</v>
      </c>
      <c r="C127" t="str">
        <f>List!A69</f>
        <v>Red currant, g</v>
      </c>
      <c r="D127">
        <f>50*6/7</f>
        <v>42.857142857142854</v>
      </c>
    </row>
    <row r="128" spans="1:4" x14ac:dyDescent="0.25">
      <c r="A128" s="2">
        <v>45779</v>
      </c>
      <c r="B128" s="2">
        <v>45794</v>
      </c>
      <c r="C128" t="str">
        <f>List!A35</f>
        <v>Blueberry, g</v>
      </c>
      <c r="D128">
        <f>50*6/7</f>
        <v>42.857142857142854</v>
      </c>
    </row>
    <row r="129" spans="1:4" x14ac:dyDescent="0.25">
      <c r="A129" s="2">
        <v>45779</v>
      </c>
      <c r="B129" s="2">
        <v>45794</v>
      </c>
      <c r="C129" t="str">
        <f>List!A64</f>
        <v>Raspberry, g</v>
      </c>
      <c r="D129">
        <f>50*6/7</f>
        <v>42.857142857142854</v>
      </c>
    </row>
    <row r="130" spans="1:4" x14ac:dyDescent="0.25">
      <c r="A130" s="2">
        <v>45795</v>
      </c>
      <c r="C130" t="str">
        <f>List!A72</f>
        <v>Cranberry, g</v>
      </c>
      <c r="D130">
        <f>300*2/7</f>
        <v>85.714285714285708</v>
      </c>
    </row>
    <row r="131" spans="1:4" x14ac:dyDescent="0.25">
      <c r="A131" s="2">
        <v>45278</v>
      </c>
      <c r="B131" s="2">
        <v>45686</v>
      </c>
      <c r="C131" t="str">
        <f>List!A78</f>
        <v>Vinegar, ml</v>
      </c>
      <c r="D131">
        <v>22</v>
      </c>
    </row>
    <row r="132" spans="1:4" x14ac:dyDescent="0.25">
      <c r="A132" s="2">
        <v>45816</v>
      </c>
      <c r="B132" s="2">
        <v>45863</v>
      </c>
      <c r="C132" t="str">
        <f>List!A$79</f>
        <v>Brussels sprouts, g</v>
      </c>
      <c r="D132">
        <f>400*2/7</f>
        <v>114.28571428571429</v>
      </c>
    </row>
    <row r="133" spans="1:4" x14ac:dyDescent="0.25">
      <c r="A133" s="2">
        <v>45844</v>
      </c>
      <c r="C133" t="str">
        <f>List!A$65</f>
        <v>Water, L</v>
      </c>
      <c r="D133">
        <f>(325+325+210+350+350)/1000</f>
        <v>1.56</v>
      </c>
    </row>
    <row r="134" spans="1:4" x14ac:dyDescent="0.25">
      <c r="A134" s="2">
        <v>45317</v>
      </c>
      <c r="B134" s="2">
        <v>45683</v>
      </c>
      <c r="C134" t="str">
        <f>List!A$94</f>
        <v>Sauerkraut, g</v>
      </c>
      <c r="D134">
        <f>175*6/7</f>
        <v>150</v>
      </c>
    </row>
    <row r="135" spans="1:4" x14ac:dyDescent="0.25">
      <c r="A135" s="2">
        <v>45870</v>
      </c>
      <c r="C135" t="str">
        <f>List!A$79</f>
        <v>Brussels sprouts, g</v>
      </c>
      <c r="D135">
        <f>400*3/7</f>
        <v>171.42857142857142</v>
      </c>
    </row>
    <row r="136" spans="1:4" x14ac:dyDescent="0.25">
      <c r="A136" s="2">
        <v>45870</v>
      </c>
      <c r="C136" t="str">
        <f>List!A40</f>
        <v>Pumpkin, g</v>
      </c>
      <c r="D136">
        <f>400*3/7</f>
        <v>171.42857142857142</v>
      </c>
    </row>
    <row r="137" spans="1:4" x14ac:dyDescent="0.25">
      <c r="A137" s="2">
        <v>45879</v>
      </c>
      <c r="C137" t="str">
        <f>List!A66</f>
        <v>Broccoli, g</v>
      </c>
      <c r="D137">
        <f>400*3/7</f>
        <v>171.42857142857142</v>
      </c>
    </row>
    <row r="138" spans="1:4" x14ac:dyDescent="0.25">
      <c r="A138" s="2">
        <v>45877</v>
      </c>
      <c r="C138" t="str">
        <f>List!A63</f>
        <v>Cauliflower, g</v>
      </c>
      <c r="D138">
        <f t="shared" ref="D138:D139" si="1">400*3/7</f>
        <v>171.42857142857142</v>
      </c>
    </row>
    <row r="139" spans="1:4" x14ac:dyDescent="0.25">
      <c r="A139" s="2">
        <v>45877</v>
      </c>
      <c r="C139" t="str">
        <f>List!A108</f>
        <v>Green beans, g</v>
      </c>
      <c r="D139">
        <f t="shared" si="1"/>
        <v>171.42857142857142</v>
      </c>
    </row>
    <row r="140" spans="1:4" x14ac:dyDescent="0.25">
      <c r="A140" s="2">
        <v>45871</v>
      </c>
      <c r="B140" s="2">
        <v>45878</v>
      </c>
      <c r="C140" t="str">
        <f>List!A102</f>
        <v>Squid, g</v>
      </c>
      <c r="D140">
        <f>228.5/7</f>
        <v>32.642857142857146</v>
      </c>
    </row>
    <row r="141" spans="1:4" x14ac:dyDescent="0.25">
      <c r="A141" s="2">
        <v>45871</v>
      </c>
      <c r="C141" t="str">
        <f>List!A$94</f>
        <v>Sauerkraut, g</v>
      </c>
      <c r="D141">
        <f>175/7</f>
        <v>25</v>
      </c>
    </row>
    <row r="142" spans="1:4" x14ac:dyDescent="0.25">
      <c r="A142" s="2">
        <v>45871</v>
      </c>
      <c r="C142" t="str">
        <f>List!A$59</f>
        <v>Avocado, g</v>
      </c>
      <c r="D142">
        <f>150/7</f>
        <v>21.428571428571427</v>
      </c>
    </row>
    <row r="143" spans="1:4" x14ac:dyDescent="0.25">
      <c r="A143" s="2">
        <v>45871</v>
      </c>
      <c r="C143" t="str">
        <f>List!A$97</f>
        <v>Kefir, ml</v>
      </c>
      <c r="D143">
        <f>450/7</f>
        <v>64.285714285714292</v>
      </c>
    </row>
    <row r="144" spans="1:4" x14ac:dyDescent="0.25">
      <c r="A144" s="2">
        <v>45878</v>
      </c>
      <c r="C144" t="str">
        <f>List!A$112</f>
        <v>Curry powder, g</v>
      </c>
      <c r="D144">
        <f>5*6/7</f>
        <v>4.2857142857142856</v>
      </c>
    </row>
  </sheetData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26F1FF-003F-4949-9D0E-D277C4CBDEB7}">
  <dimension ref="A1:D502"/>
  <sheetViews>
    <sheetView tabSelected="1" topLeftCell="A450" workbookViewId="0">
      <selection activeCell="A499" sqref="A499:XFD499"/>
    </sheetView>
  </sheetViews>
  <sheetFormatPr defaultRowHeight="15" x14ac:dyDescent="0.25"/>
  <cols>
    <col min="1" max="1" width="25.5703125" style="8" bestFit="1" customWidth="1"/>
    <col min="2" max="2" width="26.5703125" style="8" bestFit="1" customWidth="1"/>
    <col min="3" max="3" width="46.85546875" bestFit="1" customWidth="1"/>
  </cols>
  <sheetData>
    <row r="1" spans="1:4" x14ac:dyDescent="0.25">
      <c r="A1" s="7" t="s">
        <v>0</v>
      </c>
      <c r="B1" s="8" t="s">
        <v>1</v>
      </c>
      <c r="C1" t="s">
        <v>2</v>
      </c>
      <c r="D1" t="s">
        <v>77</v>
      </c>
    </row>
    <row r="2" spans="1:4" x14ac:dyDescent="0.25">
      <c r="A2" s="8">
        <v>45760</v>
      </c>
      <c r="B2" s="8">
        <v>45795</v>
      </c>
      <c r="C2" t="str">
        <f>List!A43</f>
        <v>Oat, g</v>
      </c>
      <c r="D2">
        <v>700</v>
      </c>
    </row>
    <row r="3" spans="1:4" x14ac:dyDescent="0.25">
      <c r="A3" s="8">
        <v>45796</v>
      </c>
      <c r="B3" s="8">
        <v>45825</v>
      </c>
      <c r="C3" t="str">
        <f>List!A$43</f>
        <v>Oat, g</v>
      </c>
      <c r="D3">
        <v>600</v>
      </c>
    </row>
    <row r="4" spans="1:4" x14ac:dyDescent="0.25">
      <c r="A4" s="8">
        <v>45763</v>
      </c>
      <c r="B4" s="8">
        <v>45824</v>
      </c>
      <c r="C4" t="str">
        <f>List!A$45</f>
        <v>Black pepper, g</v>
      </c>
      <c r="D4">
        <v>20</v>
      </c>
    </row>
    <row r="5" spans="1:4" x14ac:dyDescent="0.25">
      <c r="A5" s="8">
        <v>45779</v>
      </c>
      <c r="B5" s="8">
        <v>45840</v>
      </c>
      <c r="C5" t="str">
        <f>List!A$13</f>
        <v>Salt, g</v>
      </c>
      <c r="D5">
        <v>250</v>
      </c>
    </row>
    <row r="6" spans="1:4" x14ac:dyDescent="0.25">
      <c r="A6" s="8">
        <v>45795</v>
      </c>
      <c r="B6" s="8">
        <v>45802</v>
      </c>
      <c r="C6" t="str">
        <f>List!A$16</f>
        <v>Turmeric, g</v>
      </c>
      <c r="D6">
        <v>20</v>
      </c>
    </row>
    <row r="7" spans="1:4" x14ac:dyDescent="0.25">
      <c r="A7" s="8">
        <v>45795</v>
      </c>
      <c r="B7" s="8">
        <v>45861</v>
      </c>
      <c r="C7" t="str">
        <f>List!A$26</f>
        <v>Green tea, g</v>
      </c>
      <c r="D7">
        <v>200</v>
      </c>
    </row>
    <row r="8" spans="1:4" x14ac:dyDescent="0.25">
      <c r="A8" s="8">
        <v>45795</v>
      </c>
      <c r="B8" s="8">
        <v>45797</v>
      </c>
      <c r="C8" t="str">
        <f>List!A73</f>
        <v>Arugula 25 g
Swiss chard 25 g
Spinach 25 g</v>
      </c>
      <c r="D8">
        <v>5</v>
      </c>
    </row>
    <row r="9" spans="1:4" x14ac:dyDescent="0.25">
      <c r="A9" s="8">
        <v>45795</v>
      </c>
      <c r="B9" s="8">
        <v>45797</v>
      </c>
      <c r="C9" t="str">
        <f>List!A35</f>
        <v>Blueberry, g</v>
      </c>
      <c r="D9">
        <v>250</v>
      </c>
    </row>
    <row r="10" spans="1:4" x14ac:dyDescent="0.25">
      <c r="A10" s="8">
        <v>45795</v>
      </c>
      <c r="B10" s="8">
        <v>45797</v>
      </c>
      <c r="C10" t="str">
        <f>List!A$69</f>
        <v>Red currant, g</v>
      </c>
      <c r="D10">
        <v>375</v>
      </c>
    </row>
    <row r="11" spans="1:4" x14ac:dyDescent="0.25">
      <c r="A11" s="8">
        <v>45795</v>
      </c>
      <c r="B11" s="8">
        <v>45800</v>
      </c>
      <c r="C11" t="str">
        <f>List!A$29</f>
        <v>Butternut squash, g</v>
      </c>
      <c r="D11">
        <v>1618</v>
      </c>
    </row>
    <row r="12" spans="1:4" x14ac:dyDescent="0.25">
      <c r="A12" s="8">
        <v>45795</v>
      </c>
      <c r="B12" s="8">
        <v>45797</v>
      </c>
      <c r="C12" t="str">
        <f>List!A71</f>
        <v>Asparagus, g</v>
      </c>
      <c r="D12">
        <v>495</v>
      </c>
    </row>
    <row r="13" spans="1:4" x14ac:dyDescent="0.25">
      <c r="A13" s="8">
        <v>45795</v>
      </c>
      <c r="B13" s="8">
        <v>45797</v>
      </c>
      <c r="C13" t="str">
        <f>List!A$66</f>
        <v>Broccoli, g</v>
      </c>
      <c r="D13">
        <v>632</v>
      </c>
    </row>
    <row r="14" spans="1:4" x14ac:dyDescent="0.25">
      <c r="A14" s="8">
        <v>45795</v>
      </c>
      <c r="B14" s="8">
        <v>45797</v>
      </c>
      <c r="C14" t="str">
        <f>List!A38</f>
        <v>Bell pepper, g</v>
      </c>
      <c r="D14">
        <v>2226</v>
      </c>
    </row>
    <row r="15" spans="1:4" x14ac:dyDescent="0.25">
      <c r="A15" s="8">
        <v>45795</v>
      </c>
      <c r="B15" s="8">
        <v>45797</v>
      </c>
      <c r="C15" t="str">
        <f>List!A74</f>
        <v>Arugula 25 g
Swiss chard 25 g</v>
      </c>
      <c r="D15">
        <v>4</v>
      </c>
    </row>
    <row r="16" spans="1:4" x14ac:dyDescent="0.25">
      <c r="A16" s="8">
        <v>45795</v>
      </c>
      <c r="B16" s="8">
        <v>45797</v>
      </c>
      <c r="C16" t="str">
        <f>List!A76</f>
        <v>Iceberg 40 g
Radicchio 40 g
Kale 40 g</v>
      </c>
      <c r="D16">
        <v>4</v>
      </c>
    </row>
    <row r="17" spans="1:4" x14ac:dyDescent="0.25">
      <c r="A17" s="8">
        <v>45795</v>
      </c>
      <c r="B17" s="8">
        <v>45798</v>
      </c>
      <c r="C17" t="str">
        <f>List!A$37</f>
        <v>Lemon, g</v>
      </c>
      <c r="D17">
        <v>384</v>
      </c>
    </row>
    <row r="18" spans="1:4" x14ac:dyDescent="0.25">
      <c r="A18" s="8">
        <v>45795</v>
      </c>
      <c r="B18" s="8">
        <v>45797</v>
      </c>
      <c r="C18" t="str">
        <f>List!A$34</f>
        <v>Blackberry, g</v>
      </c>
      <c r="D18">
        <v>625</v>
      </c>
    </row>
    <row r="19" spans="1:4" x14ac:dyDescent="0.25">
      <c r="A19" s="8">
        <v>45795</v>
      </c>
      <c r="B19" s="8">
        <v>45802</v>
      </c>
      <c r="C19" t="str">
        <f>List!A$41</f>
        <v>Radish, g</v>
      </c>
      <c r="D19">
        <v>500</v>
      </c>
    </row>
    <row r="20" spans="1:4" x14ac:dyDescent="0.25">
      <c r="A20" s="8">
        <v>45795</v>
      </c>
      <c r="B20" s="8">
        <v>45797</v>
      </c>
      <c r="C20" t="str">
        <f>List!A30</f>
        <v>Zucchini, g</v>
      </c>
      <c r="D20">
        <v>1412</v>
      </c>
    </row>
    <row r="21" spans="1:4" x14ac:dyDescent="0.25">
      <c r="A21" s="8">
        <v>45795</v>
      </c>
      <c r="B21" s="8">
        <v>45797</v>
      </c>
      <c r="C21" t="str">
        <f>List!A31</f>
        <v>Beetroot, g</v>
      </c>
      <c r="D21">
        <v>530</v>
      </c>
    </row>
    <row r="22" spans="1:4" x14ac:dyDescent="0.25">
      <c r="A22" s="8">
        <v>45795</v>
      </c>
      <c r="B22" s="8">
        <v>45797</v>
      </c>
      <c r="C22" t="str">
        <f>List!A$32</f>
        <v>Carrot, g</v>
      </c>
      <c r="D22">
        <v>864</v>
      </c>
    </row>
    <row r="23" spans="1:4" x14ac:dyDescent="0.25">
      <c r="A23" s="8">
        <v>45795</v>
      </c>
      <c r="B23" s="8">
        <v>45797</v>
      </c>
      <c r="C23" t="str">
        <f>List!A$63</f>
        <v>Cauliflower, g</v>
      </c>
      <c r="D23">
        <v>954</v>
      </c>
    </row>
    <row r="24" spans="1:4" x14ac:dyDescent="0.25">
      <c r="A24" s="8">
        <v>45798</v>
      </c>
      <c r="B24" s="8">
        <v>45806</v>
      </c>
      <c r="C24" t="str">
        <f>List!A12</f>
        <v>Chia seeds, g</v>
      </c>
      <c r="D24">
        <v>120</v>
      </c>
    </row>
    <row r="25" spans="1:4" x14ac:dyDescent="0.25">
      <c r="A25" s="8">
        <v>45798</v>
      </c>
      <c r="B25" s="8">
        <v>45800</v>
      </c>
      <c r="C25" t="str">
        <f>List!A$71</f>
        <v>Asparagus, g</v>
      </c>
      <c r="D25">
        <v>495</v>
      </c>
    </row>
    <row r="26" spans="1:4" x14ac:dyDescent="0.25">
      <c r="A26" s="8">
        <v>45798</v>
      </c>
      <c r="B26" s="8">
        <v>45800</v>
      </c>
      <c r="C26" t="str">
        <f>List!A$30</f>
        <v>Zucchini, g</v>
      </c>
      <c r="D26">
        <v>890</v>
      </c>
    </row>
    <row r="27" spans="1:4" x14ac:dyDescent="0.25">
      <c r="A27" s="8">
        <v>45798</v>
      </c>
      <c r="B27" s="8">
        <v>45800</v>
      </c>
      <c r="C27" t="str">
        <f>List!A$38</f>
        <v>Bell pepper, g</v>
      </c>
      <c r="D27">
        <v>1582</v>
      </c>
    </row>
    <row r="28" spans="1:4" x14ac:dyDescent="0.25">
      <c r="A28" s="8">
        <v>45798</v>
      </c>
      <c r="B28" s="8">
        <v>45800</v>
      </c>
      <c r="C28" t="str">
        <f>List!A73</f>
        <v>Arugula 25 g
Swiss chard 25 g
Spinach 25 g</v>
      </c>
      <c r="D28">
        <v>3</v>
      </c>
    </row>
    <row r="29" spans="1:4" x14ac:dyDescent="0.25">
      <c r="A29" s="8">
        <v>45798</v>
      </c>
      <c r="B29" s="8">
        <v>45800</v>
      </c>
      <c r="C29" t="str">
        <f>List!A$75</f>
        <v>Iceberg 32 g
Kale 32 g
Spinach 32 g
Radicchio 32 g</v>
      </c>
      <c r="D29">
        <v>7</v>
      </c>
    </row>
    <row r="30" spans="1:4" x14ac:dyDescent="0.25">
      <c r="A30" s="8">
        <v>45798</v>
      </c>
      <c r="B30" s="8">
        <v>45800</v>
      </c>
      <c r="C30" t="str">
        <f>List!A$74</f>
        <v>Arugula 25 g
Swiss chard 25 g</v>
      </c>
      <c r="D30">
        <v>4</v>
      </c>
    </row>
    <row r="31" spans="1:4" x14ac:dyDescent="0.25">
      <c r="A31" s="8">
        <v>45798</v>
      </c>
      <c r="B31" s="8">
        <v>45800</v>
      </c>
      <c r="C31" t="str">
        <f>List!A$76</f>
        <v>Iceberg 40 g
Radicchio 40 g
Kale 40 g</v>
      </c>
      <c r="D31">
        <v>2</v>
      </c>
    </row>
    <row r="32" spans="1:4" x14ac:dyDescent="0.25">
      <c r="A32" s="8">
        <v>45798</v>
      </c>
      <c r="B32" s="8">
        <v>45800</v>
      </c>
      <c r="C32" t="str">
        <f>List!A$31</f>
        <v>Beetroot, g</v>
      </c>
      <c r="D32">
        <v>506</v>
      </c>
    </row>
    <row r="33" spans="1:4" x14ac:dyDescent="0.25">
      <c r="A33" s="8">
        <v>45799</v>
      </c>
      <c r="B33" s="8">
        <v>45800</v>
      </c>
      <c r="C33" t="str">
        <f>List!A$37</f>
        <v>Lemon, g</v>
      </c>
      <c r="D33">
        <v>178</v>
      </c>
    </row>
    <row r="34" spans="1:4" x14ac:dyDescent="0.25">
      <c r="A34" s="8">
        <v>45798</v>
      </c>
      <c r="B34" s="8">
        <v>45800</v>
      </c>
      <c r="C34" t="str">
        <f>List!A$34</f>
        <v>Blackberry, g</v>
      </c>
      <c r="D34">
        <v>375</v>
      </c>
    </row>
    <row r="35" spans="1:4" x14ac:dyDescent="0.25">
      <c r="A35" s="8">
        <v>45798</v>
      </c>
      <c r="B35" s="8">
        <v>45800</v>
      </c>
      <c r="C35" t="str">
        <f>List!A$69</f>
        <v>Red currant, g</v>
      </c>
      <c r="D35">
        <v>375</v>
      </c>
    </row>
    <row r="36" spans="1:4" x14ac:dyDescent="0.25">
      <c r="A36" s="8">
        <v>45798</v>
      </c>
      <c r="B36" s="8">
        <v>45800</v>
      </c>
      <c r="C36" t="str">
        <f>List!A$35</f>
        <v>Blueberry, g</v>
      </c>
      <c r="D36">
        <v>300</v>
      </c>
    </row>
    <row r="37" spans="1:4" x14ac:dyDescent="0.25">
      <c r="A37" s="8">
        <v>45798</v>
      </c>
      <c r="B37" s="8">
        <v>45800</v>
      </c>
      <c r="C37" t="str">
        <f>List!A$32</f>
        <v>Carrot, g</v>
      </c>
      <c r="D37">
        <v>590</v>
      </c>
    </row>
    <row r="38" spans="1:4" x14ac:dyDescent="0.25">
      <c r="A38" s="8">
        <v>45800</v>
      </c>
      <c r="B38" s="8">
        <v>45814</v>
      </c>
      <c r="C38" t="str">
        <f>List!A$28</f>
        <v>Beef broth, g</v>
      </c>
      <c r="D38">
        <v>150</v>
      </c>
    </row>
    <row r="39" spans="1:4" x14ac:dyDescent="0.25">
      <c r="A39" s="8">
        <v>45801</v>
      </c>
      <c r="B39" s="8">
        <v>45801</v>
      </c>
      <c r="C39" t="str">
        <f>List!A$71</f>
        <v>Asparagus, g</v>
      </c>
      <c r="D39">
        <v>165</v>
      </c>
    </row>
    <row r="40" spans="1:4" x14ac:dyDescent="0.25">
      <c r="A40" s="8">
        <v>45802</v>
      </c>
      <c r="B40" s="8">
        <v>45804</v>
      </c>
      <c r="C40" t="str">
        <f>List!A67</f>
        <v>Basil, g</v>
      </c>
      <c r="D40">
        <v>300</v>
      </c>
    </row>
    <row r="41" spans="1:4" x14ac:dyDescent="0.25">
      <c r="A41" s="8">
        <v>45800</v>
      </c>
      <c r="B41" s="8">
        <v>45806</v>
      </c>
      <c r="C41" t="str">
        <f>List!A$66</f>
        <v>Broccoli, g</v>
      </c>
      <c r="D41">
        <v>990</v>
      </c>
    </row>
    <row r="42" spans="1:4" x14ac:dyDescent="0.25">
      <c r="A42" s="8">
        <v>45802</v>
      </c>
      <c r="B42" s="8">
        <v>45804</v>
      </c>
      <c r="C42" t="str">
        <f>List!A$76</f>
        <v>Iceberg 40 g
Radicchio 40 g
Kale 40 g</v>
      </c>
      <c r="D42">
        <v>7</v>
      </c>
    </row>
    <row r="43" spans="1:4" x14ac:dyDescent="0.25">
      <c r="A43" s="8">
        <v>45802</v>
      </c>
      <c r="B43" s="8">
        <v>45804</v>
      </c>
      <c r="C43" t="str">
        <f>List!A$74</f>
        <v>Arugula 25 g
Swiss chard 25 g</v>
      </c>
      <c r="D43">
        <v>5</v>
      </c>
    </row>
    <row r="44" spans="1:4" x14ac:dyDescent="0.25">
      <c r="A44" s="8">
        <v>45802</v>
      </c>
      <c r="B44" s="8">
        <v>45804</v>
      </c>
      <c r="C44" t="str">
        <f>List!A$38</f>
        <v>Bell pepper, g</v>
      </c>
      <c r="D44">
        <v>1334</v>
      </c>
    </row>
    <row r="45" spans="1:4" x14ac:dyDescent="0.25">
      <c r="A45" s="8">
        <v>45802</v>
      </c>
      <c r="B45" s="8">
        <v>45804</v>
      </c>
      <c r="C45" t="str">
        <f>List!A$35</f>
        <v>Blueberry, g</v>
      </c>
      <c r="D45">
        <v>500</v>
      </c>
    </row>
    <row r="46" spans="1:4" x14ac:dyDescent="0.25">
      <c r="A46" s="8">
        <v>45802</v>
      </c>
      <c r="B46" s="8">
        <v>45804</v>
      </c>
      <c r="C46" t="str">
        <f>List!A$69</f>
        <v>Red currant, g</v>
      </c>
      <c r="D46">
        <v>125</v>
      </c>
    </row>
    <row r="47" spans="1:4" x14ac:dyDescent="0.25">
      <c r="A47" s="8">
        <v>45802</v>
      </c>
      <c r="B47" s="8">
        <v>45804</v>
      </c>
      <c r="C47" t="str">
        <f>List!A77</f>
        <v>Arugula 17 g
Swiss chard 17 g
Spinach 17 g</v>
      </c>
      <c r="D47">
        <v>4</v>
      </c>
    </row>
    <row r="48" spans="1:4" x14ac:dyDescent="0.25">
      <c r="A48" s="8">
        <v>45802</v>
      </c>
      <c r="B48" s="8">
        <v>45804</v>
      </c>
      <c r="C48" t="str">
        <f>List!A$30</f>
        <v>Zucchini, g</v>
      </c>
      <c r="D48">
        <v>1402</v>
      </c>
    </row>
    <row r="49" spans="1:4" x14ac:dyDescent="0.25">
      <c r="A49" s="8">
        <v>45802</v>
      </c>
      <c r="B49" s="8">
        <v>45807</v>
      </c>
      <c r="C49" t="str">
        <f>List!A$29</f>
        <v>Butternut squash, g</v>
      </c>
      <c r="D49">
        <v>1628</v>
      </c>
    </row>
    <row r="50" spans="1:4" x14ac:dyDescent="0.25">
      <c r="A50" s="8">
        <v>45802</v>
      </c>
      <c r="B50" s="8">
        <v>45804</v>
      </c>
      <c r="C50" t="str">
        <f>List!A$75</f>
        <v>Iceberg 32 g
Kale 32 g
Spinach 32 g
Radicchio 32 g</v>
      </c>
      <c r="D50">
        <v>2</v>
      </c>
    </row>
    <row r="51" spans="1:4" x14ac:dyDescent="0.25">
      <c r="A51" s="8">
        <v>45802</v>
      </c>
      <c r="B51" s="8">
        <v>45804</v>
      </c>
      <c r="C51" t="str">
        <f>List!A$32</f>
        <v>Carrot, g</v>
      </c>
      <c r="D51">
        <v>440</v>
      </c>
    </row>
    <row r="52" spans="1:4" x14ac:dyDescent="0.25">
      <c r="A52" s="8">
        <v>45802</v>
      </c>
      <c r="B52" s="8">
        <v>45805</v>
      </c>
      <c r="C52" t="str">
        <f>List!A$37</f>
        <v>Lemon, g</v>
      </c>
      <c r="D52">
        <v>388</v>
      </c>
    </row>
    <row r="53" spans="1:4" x14ac:dyDescent="0.25">
      <c r="A53" s="8">
        <v>45802</v>
      </c>
      <c r="B53" s="8">
        <v>45804</v>
      </c>
      <c r="C53" t="str">
        <f>List!A$31</f>
        <v>Beetroot, g</v>
      </c>
      <c r="D53">
        <v>430</v>
      </c>
    </row>
    <row r="54" spans="1:4" x14ac:dyDescent="0.25">
      <c r="A54" s="8">
        <v>45802</v>
      </c>
      <c r="B54" s="8">
        <v>45804</v>
      </c>
      <c r="C54" t="str">
        <f>List!A$34</f>
        <v>Blackberry, g</v>
      </c>
      <c r="D54">
        <v>375</v>
      </c>
    </row>
    <row r="55" spans="1:4" x14ac:dyDescent="0.25">
      <c r="A55" s="8">
        <v>45802</v>
      </c>
      <c r="B55" s="8">
        <v>45804</v>
      </c>
      <c r="C55" t="str">
        <f>List!A64</f>
        <v>Raspberry, g</v>
      </c>
      <c r="D55">
        <v>375</v>
      </c>
    </row>
    <row r="56" spans="1:4" x14ac:dyDescent="0.25">
      <c r="A56" s="8">
        <v>45803</v>
      </c>
      <c r="B56" s="8">
        <v>45807</v>
      </c>
      <c r="C56" t="str">
        <f>List!A$62</f>
        <v>Garlic, g</v>
      </c>
      <c r="D56">
        <v>72</v>
      </c>
    </row>
    <row r="57" spans="1:4" x14ac:dyDescent="0.25">
      <c r="A57" s="8">
        <v>45803</v>
      </c>
      <c r="B57" s="8">
        <v>45809</v>
      </c>
      <c r="C57" t="str">
        <f>List!A$16</f>
        <v>Turmeric, g</v>
      </c>
      <c r="D57">
        <v>20</v>
      </c>
    </row>
    <row r="58" spans="1:4" x14ac:dyDescent="0.25">
      <c r="A58" s="8">
        <v>45803</v>
      </c>
      <c r="B58" s="8">
        <v>45807</v>
      </c>
      <c r="C58" t="str">
        <f>List!A$41</f>
        <v>Radish, g</v>
      </c>
      <c r="D58">
        <v>500</v>
      </c>
    </row>
    <row r="59" spans="1:4" x14ac:dyDescent="0.25">
      <c r="A59" s="8">
        <v>45805</v>
      </c>
      <c r="B59" s="8">
        <v>45807</v>
      </c>
      <c r="C59" t="str">
        <f>List!A$74</f>
        <v>Arugula 25 g
Swiss chard 25 g</v>
      </c>
      <c r="D59">
        <v>8</v>
      </c>
    </row>
    <row r="60" spans="1:4" x14ac:dyDescent="0.25">
      <c r="A60" s="8">
        <v>45805</v>
      </c>
      <c r="B60" s="8">
        <v>45807</v>
      </c>
      <c r="C60" t="str">
        <f>List!A$75</f>
        <v>Iceberg 32 g
Kale 32 g
Spinach 32 g
Radicchio 32 g</v>
      </c>
      <c r="D60">
        <v>7</v>
      </c>
    </row>
    <row r="61" spans="1:4" x14ac:dyDescent="0.25">
      <c r="A61" s="8">
        <v>45805</v>
      </c>
      <c r="B61" s="8">
        <v>45807</v>
      </c>
      <c r="C61" t="str">
        <f>List!A$76</f>
        <v>Iceberg 40 g
Radicchio 40 g
Kale 40 g</v>
      </c>
      <c r="D61">
        <v>2</v>
      </c>
    </row>
    <row r="62" spans="1:4" x14ac:dyDescent="0.25">
      <c r="A62" s="8">
        <v>45805</v>
      </c>
      <c r="B62" s="8">
        <v>45807</v>
      </c>
      <c r="C62" t="str">
        <f>List!A$77</f>
        <v>Arugula 17 g
Swiss chard 17 g
Spinach 17 g</v>
      </c>
      <c r="D62">
        <v>1</v>
      </c>
    </row>
    <row r="63" spans="1:4" x14ac:dyDescent="0.25">
      <c r="A63" s="8">
        <v>45805</v>
      </c>
      <c r="B63" s="8">
        <v>45807</v>
      </c>
      <c r="C63" t="str">
        <f>List!A$38</f>
        <v>Bell pepper, g</v>
      </c>
      <c r="D63">
        <v>1868</v>
      </c>
    </row>
    <row r="64" spans="1:4" x14ac:dyDescent="0.25">
      <c r="A64" s="8">
        <v>45807</v>
      </c>
      <c r="B64" s="8">
        <v>45808</v>
      </c>
      <c r="C64" t="str">
        <f>List!A$66</f>
        <v>Broccoli, g</v>
      </c>
      <c r="D64">
        <v>378</v>
      </c>
    </row>
    <row r="65" spans="1:4" x14ac:dyDescent="0.25">
      <c r="A65" s="8">
        <v>45805</v>
      </c>
      <c r="B65" s="8">
        <v>45807</v>
      </c>
      <c r="C65" t="str">
        <f>List!A$30</f>
        <v>Zucchini, g</v>
      </c>
      <c r="D65">
        <v>966</v>
      </c>
    </row>
    <row r="66" spans="1:4" x14ac:dyDescent="0.25">
      <c r="A66" s="8">
        <v>45805</v>
      </c>
      <c r="B66" s="8">
        <v>45807</v>
      </c>
      <c r="C66" t="str">
        <f>List!A$35</f>
        <v>Blueberry, g</v>
      </c>
      <c r="D66">
        <v>625</v>
      </c>
    </row>
    <row r="67" spans="1:4" x14ac:dyDescent="0.25">
      <c r="A67" s="8">
        <v>45805</v>
      </c>
      <c r="B67" s="8">
        <v>45807</v>
      </c>
      <c r="C67" t="str">
        <f>List!A$34</f>
        <v>Blackberry, g</v>
      </c>
      <c r="D67">
        <v>625</v>
      </c>
    </row>
    <row r="68" spans="1:4" x14ac:dyDescent="0.25">
      <c r="A68" s="8">
        <v>45805</v>
      </c>
      <c r="B68" s="8">
        <v>45807</v>
      </c>
      <c r="C68" t="str">
        <f>List!A$32</f>
        <v>Carrot, g</v>
      </c>
      <c r="D68">
        <v>608</v>
      </c>
    </row>
    <row r="69" spans="1:4" x14ac:dyDescent="0.25">
      <c r="A69" s="8">
        <v>45805</v>
      </c>
      <c r="B69" s="8">
        <v>45806</v>
      </c>
      <c r="C69" t="str">
        <f>List!A$31</f>
        <v>Beetroot, g</v>
      </c>
      <c r="D69">
        <v>224</v>
      </c>
    </row>
    <row r="70" spans="1:4" x14ac:dyDescent="0.25">
      <c r="A70" s="8">
        <v>45806</v>
      </c>
      <c r="B70" s="8">
        <v>45807</v>
      </c>
      <c r="C70" t="str">
        <f>List!A$37</f>
        <v>Lemon, g</v>
      </c>
      <c r="D70">
        <v>206</v>
      </c>
    </row>
    <row r="71" spans="1:4" x14ac:dyDescent="0.25">
      <c r="A71" s="8">
        <v>45807</v>
      </c>
      <c r="B71" s="8">
        <v>45817</v>
      </c>
      <c r="C71" t="str">
        <f>List!A$24</f>
        <v>Flax seeds, g</v>
      </c>
      <c r="D71">
        <v>160</v>
      </c>
    </row>
    <row r="72" spans="1:4" x14ac:dyDescent="0.25">
      <c r="A72" s="8">
        <v>45807</v>
      </c>
      <c r="B72" s="8">
        <v>45818</v>
      </c>
      <c r="C72" t="str">
        <f>List!A$12</f>
        <v>Chia seeds, g</v>
      </c>
      <c r="D72">
        <v>150</v>
      </c>
    </row>
    <row r="73" spans="1:4" x14ac:dyDescent="0.25">
      <c r="A73" s="8">
        <v>45808</v>
      </c>
      <c r="B73" s="8">
        <v>45808</v>
      </c>
      <c r="C73" t="str">
        <f>List!A$61</f>
        <v>Cucumber, g</v>
      </c>
      <c r="D73">
        <v>256</v>
      </c>
    </row>
    <row r="74" spans="1:4" x14ac:dyDescent="0.25">
      <c r="A74" s="8">
        <v>45809</v>
      </c>
      <c r="B74" s="8">
        <v>45811</v>
      </c>
      <c r="C74" t="str">
        <f>List!A$35</f>
        <v>Blueberry, g</v>
      </c>
      <c r="D74">
        <v>625</v>
      </c>
    </row>
    <row r="75" spans="1:4" x14ac:dyDescent="0.25">
      <c r="A75" s="8">
        <v>45807</v>
      </c>
      <c r="B75" s="8">
        <v>45812</v>
      </c>
      <c r="C75" t="str">
        <f>List!A$63</f>
        <v>Cauliflower, g</v>
      </c>
      <c r="D75">
        <v>1572</v>
      </c>
    </row>
    <row r="76" spans="1:4" x14ac:dyDescent="0.25">
      <c r="A76" s="8">
        <v>45809</v>
      </c>
      <c r="B76" s="8">
        <v>45811</v>
      </c>
      <c r="C76" t="str">
        <f>List!A$74</f>
        <v>Arugula 25 g
Swiss chard 25 g</v>
      </c>
      <c r="D76">
        <v>5</v>
      </c>
    </row>
    <row r="77" spans="1:4" x14ac:dyDescent="0.25">
      <c r="A77" s="8">
        <v>45809</v>
      </c>
      <c r="B77" s="8">
        <v>45811</v>
      </c>
      <c r="C77" t="str">
        <f>List!A$75</f>
        <v>Iceberg 32 g
Kale 32 g
Spinach 32 g
Radicchio 32 g</v>
      </c>
      <c r="D77">
        <v>5</v>
      </c>
    </row>
    <row r="78" spans="1:4" x14ac:dyDescent="0.25">
      <c r="A78" s="8">
        <v>45809</v>
      </c>
      <c r="B78" s="8">
        <v>45816</v>
      </c>
      <c r="C78" t="str">
        <f>List!A$62</f>
        <v>Garlic, g</v>
      </c>
      <c r="D78">
        <v>100</v>
      </c>
    </row>
    <row r="79" spans="1:4" x14ac:dyDescent="0.25">
      <c r="A79" s="8">
        <v>45807</v>
      </c>
      <c r="B79" s="8">
        <v>45807</v>
      </c>
      <c r="C79" t="str">
        <f>List!A$71</f>
        <v>Asparagus, g</v>
      </c>
      <c r="D79">
        <v>250</v>
      </c>
    </row>
    <row r="80" spans="1:4" x14ac:dyDescent="0.25">
      <c r="A80" s="8">
        <v>45807</v>
      </c>
      <c r="B80" s="8">
        <v>45807</v>
      </c>
      <c r="C80" t="str">
        <f>List!A$31</f>
        <v>Beetroot, g</v>
      </c>
      <c r="D80">
        <v>174</v>
      </c>
    </row>
    <row r="81" spans="1:4" x14ac:dyDescent="0.25">
      <c r="A81" s="8">
        <v>45808</v>
      </c>
      <c r="B81" s="8">
        <v>45808</v>
      </c>
      <c r="C81" t="str">
        <f>List!A$57</f>
        <v>Pomegranate, g</v>
      </c>
      <c r="D81">
        <v>344</v>
      </c>
    </row>
    <row r="82" spans="1:4" x14ac:dyDescent="0.25">
      <c r="A82" s="8">
        <v>45809</v>
      </c>
      <c r="B82" s="8">
        <v>45834</v>
      </c>
      <c r="C82" t="str">
        <f>List!A$2</f>
        <v>Hemp protein, g</v>
      </c>
      <c r="D82">
        <v>1000</v>
      </c>
    </row>
    <row r="83" spans="1:4" x14ac:dyDescent="0.25">
      <c r="A83" s="8">
        <v>45809</v>
      </c>
      <c r="B83" s="8">
        <v>45814</v>
      </c>
      <c r="C83" t="str">
        <f>List!A$29</f>
        <v>Butternut squash, g</v>
      </c>
      <c r="D83">
        <v>1666</v>
      </c>
    </row>
    <row r="84" spans="1:4" x14ac:dyDescent="0.25">
      <c r="A84" s="8">
        <v>45809</v>
      </c>
      <c r="B84" s="8">
        <v>45811</v>
      </c>
      <c r="C84" t="str">
        <f>List!A$38</f>
        <v>Bell pepper, g</v>
      </c>
      <c r="D84">
        <v>1282</v>
      </c>
    </row>
    <row r="85" spans="1:4" x14ac:dyDescent="0.25">
      <c r="A85" s="8">
        <v>45809</v>
      </c>
      <c r="B85" s="8">
        <v>45817</v>
      </c>
      <c r="C85" t="str">
        <f>List!A$41</f>
        <v>Radish, g</v>
      </c>
      <c r="D85">
        <v>330</v>
      </c>
    </row>
    <row r="86" spans="1:4" x14ac:dyDescent="0.25">
      <c r="A86" s="8">
        <v>45809</v>
      </c>
      <c r="B86" s="8">
        <v>45811</v>
      </c>
      <c r="C86" t="str">
        <f>List!A$71</f>
        <v>Asparagus, g</v>
      </c>
      <c r="D86">
        <v>750</v>
      </c>
    </row>
    <row r="87" spans="1:4" x14ac:dyDescent="0.25">
      <c r="A87" s="8">
        <v>45809</v>
      </c>
      <c r="B87" s="8">
        <v>45811</v>
      </c>
      <c r="C87" t="str">
        <f>List!A$76</f>
        <v>Iceberg 40 g
Radicchio 40 g
Kale 40 g</v>
      </c>
      <c r="D87">
        <v>2</v>
      </c>
    </row>
    <row r="88" spans="1:4" x14ac:dyDescent="0.25">
      <c r="A88" s="8">
        <v>45809</v>
      </c>
      <c r="B88" s="8">
        <v>45811</v>
      </c>
      <c r="C88" t="str">
        <f>List!A$30</f>
        <v>Zucchini, g</v>
      </c>
      <c r="D88">
        <v>1024</v>
      </c>
    </row>
    <row r="89" spans="1:4" x14ac:dyDescent="0.25">
      <c r="A89" s="8">
        <v>45809</v>
      </c>
      <c r="B89" s="8">
        <v>45811</v>
      </c>
      <c r="C89" t="str">
        <f>List!A$73</f>
        <v>Arugula 25 g
Swiss chard 25 g
Spinach 25 g</v>
      </c>
      <c r="D89">
        <v>2</v>
      </c>
    </row>
    <row r="90" spans="1:4" x14ac:dyDescent="0.25">
      <c r="A90" s="8">
        <v>45809</v>
      </c>
      <c r="B90" s="8">
        <v>45811</v>
      </c>
      <c r="C90" t="str">
        <f>List!A$32</f>
        <v>Carrot, g</v>
      </c>
      <c r="D90">
        <v>666</v>
      </c>
    </row>
    <row r="91" spans="1:4" x14ac:dyDescent="0.25">
      <c r="A91" s="8">
        <v>45809</v>
      </c>
      <c r="B91" s="8">
        <v>45811</v>
      </c>
      <c r="C91" t="str">
        <f>List!A$31</f>
        <v>Beetroot, g</v>
      </c>
      <c r="D91">
        <v>416</v>
      </c>
    </row>
    <row r="92" spans="1:4" x14ac:dyDescent="0.25">
      <c r="A92" s="8">
        <v>45809</v>
      </c>
      <c r="B92" s="8">
        <v>45811</v>
      </c>
      <c r="C92" t="str">
        <f>List!A$66</f>
        <v>Broccoli, g</v>
      </c>
      <c r="D92">
        <v>462</v>
      </c>
    </row>
    <row r="93" spans="1:4" x14ac:dyDescent="0.25">
      <c r="A93" s="8">
        <v>45809</v>
      </c>
      <c r="B93" s="8">
        <v>45812</v>
      </c>
      <c r="C93" t="str">
        <f>List!A$37</f>
        <v>Lemon, g</v>
      </c>
      <c r="D93">
        <v>492</v>
      </c>
    </row>
    <row r="94" spans="1:4" x14ac:dyDescent="0.25">
      <c r="A94" s="8">
        <v>45810</v>
      </c>
      <c r="B94" s="8">
        <v>45817</v>
      </c>
      <c r="C94" t="str">
        <f>List!A$16</f>
        <v>Turmeric, g</v>
      </c>
      <c r="D94">
        <v>20</v>
      </c>
    </row>
    <row r="95" spans="1:4" x14ac:dyDescent="0.25">
      <c r="A95" s="8">
        <v>45812</v>
      </c>
      <c r="B95" s="8">
        <v>45814</v>
      </c>
      <c r="C95" t="str">
        <f>List!A$74</f>
        <v>Arugula 25 g
Swiss chard 25 g</v>
      </c>
      <c r="D95">
        <v>5</v>
      </c>
    </row>
    <row r="96" spans="1:4" x14ac:dyDescent="0.25">
      <c r="A96" s="8">
        <v>45812</v>
      </c>
      <c r="B96" s="8">
        <v>45814</v>
      </c>
      <c r="C96" t="str">
        <f>List!A$76</f>
        <v>Iceberg 40 g
Radicchio 40 g
Kale 40 g</v>
      </c>
      <c r="D96">
        <v>2</v>
      </c>
    </row>
    <row r="97" spans="1:4" x14ac:dyDescent="0.25">
      <c r="A97" s="8">
        <v>45812</v>
      </c>
      <c r="B97" s="8">
        <v>45814</v>
      </c>
      <c r="C97" t="str">
        <f>List!A$75</f>
        <v>Iceberg 32 g
Kale 32 g
Spinach 32 g
Radicchio 32 g</v>
      </c>
      <c r="D97">
        <v>7</v>
      </c>
    </row>
    <row r="98" spans="1:4" x14ac:dyDescent="0.25">
      <c r="A98" s="8">
        <v>45812</v>
      </c>
      <c r="B98" s="8">
        <v>45814</v>
      </c>
      <c r="C98" t="str">
        <f>List!A$31</f>
        <v>Beetroot, g</v>
      </c>
      <c r="D98">
        <v>402</v>
      </c>
    </row>
    <row r="99" spans="1:4" x14ac:dyDescent="0.25">
      <c r="A99" s="8">
        <v>45812</v>
      </c>
      <c r="B99" s="8">
        <v>45814</v>
      </c>
      <c r="C99" t="str">
        <f>List!A$38</f>
        <v>Bell pepper, g</v>
      </c>
      <c r="D99">
        <v>1430</v>
      </c>
    </row>
    <row r="100" spans="1:4" x14ac:dyDescent="0.25">
      <c r="A100" s="8">
        <v>45812</v>
      </c>
      <c r="B100" s="8">
        <v>45814</v>
      </c>
      <c r="C100" t="str">
        <f>List!A$32</f>
        <v>Carrot, g</v>
      </c>
      <c r="D100">
        <v>564</v>
      </c>
    </row>
    <row r="101" spans="1:4" x14ac:dyDescent="0.25">
      <c r="A101" s="8">
        <v>45812</v>
      </c>
      <c r="B101" s="8">
        <v>45814</v>
      </c>
      <c r="C101" t="str">
        <f>List!A$73</f>
        <v>Arugula 25 g
Swiss chard 25 g
Spinach 25 g</v>
      </c>
      <c r="D101">
        <v>1</v>
      </c>
    </row>
    <row r="102" spans="1:4" x14ac:dyDescent="0.25">
      <c r="A102" s="8">
        <v>45812</v>
      </c>
      <c r="B102" s="8">
        <v>45814</v>
      </c>
      <c r="C102" t="str">
        <f>List!A$77</f>
        <v>Arugula 17 g
Swiss chard 17 g
Spinach 17 g</v>
      </c>
      <c r="D102">
        <v>1</v>
      </c>
    </row>
    <row r="103" spans="1:4" x14ac:dyDescent="0.25">
      <c r="A103" s="8">
        <v>45812</v>
      </c>
      <c r="B103" s="8">
        <v>45814</v>
      </c>
      <c r="C103" t="str">
        <f>List!A$35</f>
        <v>Blueberry, g</v>
      </c>
      <c r="D103">
        <v>550</v>
      </c>
    </row>
    <row r="104" spans="1:4" x14ac:dyDescent="0.25">
      <c r="A104" s="8">
        <v>45812</v>
      </c>
      <c r="B104" s="8">
        <v>45814</v>
      </c>
      <c r="C104" t="str">
        <f>List!A$71</f>
        <v>Asparagus, g</v>
      </c>
      <c r="D104">
        <v>750</v>
      </c>
    </row>
    <row r="105" spans="1:4" x14ac:dyDescent="0.25">
      <c r="A105" s="8">
        <v>45813</v>
      </c>
      <c r="B105" s="8">
        <v>45814</v>
      </c>
      <c r="C105" t="str">
        <f>List!A$37</f>
        <v>Lemon, g</v>
      </c>
      <c r="D105">
        <v>246</v>
      </c>
    </row>
    <row r="106" spans="1:4" x14ac:dyDescent="0.25">
      <c r="A106" s="8">
        <v>45812</v>
      </c>
      <c r="B106" s="8">
        <v>45814</v>
      </c>
      <c r="C106" t="str">
        <f>List!A$66</f>
        <v>Broccoli, g</v>
      </c>
      <c r="D106">
        <v>418</v>
      </c>
    </row>
    <row r="107" spans="1:4" x14ac:dyDescent="0.25">
      <c r="A107" s="8">
        <v>45812</v>
      </c>
      <c r="B107" s="8">
        <v>45814</v>
      </c>
      <c r="C107" t="str">
        <f>List!A$30</f>
        <v>Zucchini, g</v>
      </c>
      <c r="D107">
        <v>768</v>
      </c>
    </row>
    <row r="108" spans="1:4" x14ac:dyDescent="0.25">
      <c r="A108" s="8">
        <v>45813</v>
      </c>
      <c r="B108" s="8">
        <v>45816</v>
      </c>
      <c r="C108" t="str">
        <f>List!A$63</f>
        <v>Cauliflower, g</v>
      </c>
      <c r="D108">
        <v>920</v>
      </c>
    </row>
    <row r="109" spans="1:4" x14ac:dyDescent="0.25">
      <c r="A109" s="8">
        <v>45816</v>
      </c>
      <c r="B109" s="8">
        <v>45818</v>
      </c>
      <c r="C109" t="str">
        <f>List!A$35</f>
        <v>Blueberry, g</v>
      </c>
      <c r="D109">
        <v>625</v>
      </c>
    </row>
    <row r="110" spans="1:4" x14ac:dyDescent="0.25">
      <c r="A110" s="8">
        <v>45816</v>
      </c>
      <c r="B110" s="8">
        <v>45818</v>
      </c>
      <c r="C110" t="str">
        <f>List!A$38</f>
        <v>Bell pepper, g</v>
      </c>
      <c r="D110">
        <v>812</v>
      </c>
    </row>
    <row r="111" spans="1:4" x14ac:dyDescent="0.25">
      <c r="A111" s="8">
        <v>45816</v>
      </c>
      <c r="B111" s="8">
        <v>45818</v>
      </c>
      <c r="C111" t="str">
        <f>List!A$76</f>
        <v>Iceberg 40 g
Radicchio 40 g
Kale 40 g</v>
      </c>
      <c r="D111">
        <v>1</v>
      </c>
    </row>
    <row r="112" spans="1:4" x14ac:dyDescent="0.25">
      <c r="A112" s="8">
        <v>45816</v>
      </c>
      <c r="B112" s="8">
        <v>45818</v>
      </c>
      <c r="C112" t="str">
        <f>List!A$75</f>
        <v>Iceberg 32 g
Kale 32 g
Spinach 32 g
Radicchio 32 g</v>
      </c>
      <c r="D112">
        <v>8</v>
      </c>
    </row>
    <row r="113" spans="1:4" x14ac:dyDescent="0.25">
      <c r="A113" s="8">
        <v>45816</v>
      </c>
      <c r="B113" s="8">
        <v>45818</v>
      </c>
      <c r="C113" t="str">
        <f>List!A$74</f>
        <v>Arugula 25 g
Swiss chard 25 g</v>
      </c>
      <c r="D113">
        <v>9</v>
      </c>
    </row>
    <row r="114" spans="1:4" x14ac:dyDescent="0.25">
      <c r="A114" s="8">
        <v>45818</v>
      </c>
      <c r="B114" s="8">
        <v>45821</v>
      </c>
      <c r="C114" t="str">
        <f>List!A$41</f>
        <v>Radish, g</v>
      </c>
      <c r="D114">
        <v>118</v>
      </c>
    </row>
    <row r="115" spans="1:4" x14ac:dyDescent="0.25">
      <c r="A115" s="8">
        <v>45816</v>
      </c>
      <c r="B115" s="8">
        <v>45821</v>
      </c>
      <c r="C115" t="str">
        <f>List!A$29</f>
        <v>Butternut squash, g</v>
      </c>
      <c r="D115">
        <v>1848</v>
      </c>
    </row>
    <row r="116" spans="1:4" x14ac:dyDescent="0.25">
      <c r="A116" s="8">
        <v>45816</v>
      </c>
      <c r="B116" s="8">
        <v>45818</v>
      </c>
      <c r="C116" t="str">
        <f>List!A$31</f>
        <v>Beetroot, g</v>
      </c>
      <c r="D116">
        <v>512</v>
      </c>
    </row>
    <row r="117" spans="1:4" x14ac:dyDescent="0.25">
      <c r="A117" s="8">
        <v>45816</v>
      </c>
      <c r="B117" s="8">
        <v>45818</v>
      </c>
      <c r="C117" t="str">
        <f>List!A$32</f>
        <v>Carrot, g</v>
      </c>
      <c r="D117">
        <v>766</v>
      </c>
    </row>
    <row r="118" spans="1:4" x14ac:dyDescent="0.25">
      <c r="A118" s="8">
        <v>45816</v>
      </c>
      <c r="B118" s="8">
        <v>45818</v>
      </c>
      <c r="C118" t="str">
        <f>List!A$71</f>
        <v>Asparagus, g</v>
      </c>
      <c r="D118">
        <v>495</v>
      </c>
    </row>
    <row r="119" spans="1:4" x14ac:dyDescent="0.25">
      <c r="A119" s="8">
        <v>45815</v>
      </c>
      <c r="B119" s="8">
        <v>45829</v>
      </c>
      <c r="C119" t="str">
        <f>List!A$59</f>
        <v>Avocado, g</v>
      </c>
      <c r="D119">
        <v>700</v>
      </c>
    </row>
    <row r="120" spans="1:4" x14ac:dyDescent="0.25">
      <c r="A120" s="8">
        <v>45816</v>
      </c>
      <c r="B120" s="8">
        <v>45818</v>
      </c>
      <c r="C120" t="str">
        <f>List!A$30</f>
        <v>Zucchini, g</v>
      </c>
      <c r="D120">
        <v>1264</v>
      </c>
    </row>
    <row r="121" spans="1:4" x14ac:dyDescent="0.25">
      <c r="A121" s="8">
        <v>45817</v>
      </c>
      <c r="B121" s="8">
        <v>45820</v>
      </c>
      <c r="C121" t="str">
        <f>List!A$63</f>
        <v>Cauliflower, g</v>
      </c>
      <c r="D121">
        <v>1156</v>
      </c>
    </row>
    <row r="122" spans="1:4" x14ac:dyDescent="0.25">
      <c r="A122" s="8">
        <v>45815</v>
      </c>
      <c r="B122" s="8">
        <v>45815</v>
      </c>
      <c r="C122" t="str">
        <f>List!A$57</f>
        <v>Pomegranate, g</v>
      </c>
      <c r="D122">
        <v>280</v>
      </c>
    </row>
    <row r="123" spans="1:4" x14ac:dyDescent="0.25">
      <c r="A123" s="8">
        <v>45814</v>
      </c>
      <c r="B123" s="8">
        <v>45817</v>
      </c>
      <c r="C123" t="str">
        <f>List!A$36</f>
        <v>Plum, g</v>
      </c>
      <c r="D123">
        <v>618</v>
      </c>
    </row>
    <row r="124" spans="1:4" x14ac:dyDescent="0.25">
      <c r="A124" s="8">
        <v>45816</v>
      </c>
      <c r="B124" s="8">
        <v>45818</v>
      </c>
      <c r="C124" t="str">
        <f>List!A$66</f>
        <v>Broccoli, g</v>
      </c>
      <c r="D124">
        <v>484</v>
      </c>
    </row>
    <row r="125" spans="1:4" x14ac:dyDescent="0.25">
      <c r="A125" s="8">
        <v>45815</v>
      </c>
      <c r="B125" s="8">
        <v>45815</v>
      </c>
      <c r="C125" t="str">
        <f>List!A$61</f>
        <v>Cucumber, g</v>
      </c>
      <c r="D125">
        <v>266</v>
      </c>
    </row>
    <row r="126" spans="1:4" x14ac:dyDescent="0.25">
      <c r="A126" s="8">
        <v>45817</v>
      </c>
      <c r="B126" s="8">
        <v>45821</v>
      </c>
      <c r="C126" t="str">
        <f>List!A$62</f>
        <v>Garlic, g</v>
      </c>
      <c r="D126">
        <v>46</v>
      </c>
    </row>
    <row r="127" spans="1:4" x14ac:dyDescent="0.25">
      <c r="A127" s="8">
        <v>45816</v>
      </c>
      <c r="B127" s="8">
        <v>45819</v>
      </c>
      <c r="C127" t="str">
        <f>List!A$37</f>
        <v>Lemon, g</v>
      </c>
      <c r="D127">
        <v>496</v>
      </c>
    </row>
    <row r="128" spans="1:4" x14ac:dyDescent="0.25">
      <c r="A128" s="8">
        <v>45816</v>
      </c>
      <c r="B128" s="8">
        <v>45825</v>
      </c>
      <c r="C128" t="str">
        <f>List!A$28</f>
        <v>Beef broth, g</v>
      </c>
      <c r="D128">
        <v>105</v>
      </c>
    </row>
    <row r="129" spans="1:4" x14ac:dyDescent="0.25">
      <c r="A129" s="8">
        <v>45816</v>
      </c>
      <c r="B129" s="8">
        <v>45835</v>
      </c>
      <c r="C129" t="str">
        <f>List!A$78</f>
        <v>Vinegar, ml</v>
      </c>
      <c r="D129">
        <v>250</v>
      </c>
    </row>
    <row r="130" spans="1:4" x14ac:dyDescent="0.25">
      <c r="A130" s="8">
        <v>45818</v>
      </c>
      <c r="B130" s="8">
        <v>45845</v>
      </c>
      <c r="C130" t="str">
        <f>List!A$39</f>
        <v>Black rice, g</v>
      </c>
      <c r="D130">
        <v>500</v>
      </c>
    </row>
    <row r="131" spans="1:4" x14ac:dyDescent="0.25">
      <c r="A131" s="8">
        <v>45818</v>
      </c>
      <c r="B131" s="8">
        <v>45831</v>
      </c>
      <c r="C131" t="str">
        <f>List!A$24</f>
        <v>Flax seeds, g</v>
      </c>
      <c r="D131">
        <v>300</v>
      </c>
    </row>
    <row r="132" spans="1:4" x14ac:dyDescent="0.25">
      <c r="A132" s="8">
        <v>45818</v>
      </c>
      <c r="B132" s="8">
        <v>45826</v>
      </c>
      <c r="C132" t="str">
        <f>List!A$16</f>
        <v>Turmeric, g</v>
      </c>
      <c r="D132">
        <v>20</v>
      </c>
    </row>
    <row r="133" spans="1:4" x14ac:dyDescent="0.25">
      <c r="A133" s="8">
        <v>45819</v>
      </c>
      <c r="B133" s="8">
        <v>45821</v>
      </c>
      <c r="C133" t="str">
        <f>List!A$34</f>
        <v>Blackberry, g</v>
      </c>
      <c r="D133">
        <v>300</v>
      </c>
    </row>
    <row r="134" spans="1:4" x14ac:dyDescent="0.25">
      <c r="A134" s="8">
        <v>45819</v>
      </c>
      <c r="B134" s="8">
        <v>45821</v>
      </c>
      <c r="C134" t="str">
        <f>List!A$76</f>
        <v>Iceberg 40 g
Radicchio 40 g
Kale 40 g</v>
      </c>
      <c r="D134">
        <v>1</v>
      </c>
    </row>
    <row r="135" spans="1:4" x14ac:dyDescent="0.25">
      <c r="A135" s="8">
        <v>45819</v>
      </c>
      <c r="B135" s="8">
        <v>45821</v>
      </c>
      <c r="C135" t="str">
        <f>List!A$75</f>
        <v>Iceberg 32 g
Kale 32 g
Spinach 32 g
Radicchio 32 g</v>
      </c>
      <c r="D135">
        <v>8</v>
      </c>
    </row>
    <row r="136" spans="1:4" x14ac:dyDescent="0.25">
      <c r="A136" s="8">
        <v>45819</v>
      </c>
      <c r="B136" s="8">
        <v>45821</v>
      </c>
      <c r="C136" t="str">
        <f>List!A$74</f>
        <v>Arugula 25 g
Swiss chard 25 g</v>
      </c>
      <c r="D136">
        <v>9</v>
      </c>
    </row>
    <row r="137" spans="1:4" x14ac:dyDescent="0.25">
      <c r="A137" s="8">
        <v>45818</v>
      </c>
      <c r="B137" s="8">
        <v>45821</v>
      </c>
      <c r="C137" t="str">
        <f>List!A$36</f>
        <v>Plum, g</v>
      </c>
      <c r="D137">
        <v>530</v>
      </c>
    </row>
    <row r="138" spans="1:4" x14ac:dyDescent="0.25">
      <c r="A138" s="8">
        <v>45823</v>
      </c>
      <c r="B138" s="8">
        <v>45826</v>
      </c>
      <c r="C138" t="str">
        <f>List!A$41</f>
        <v>Radish, g</v>
      </c>
      <c r="D138">
        <v>138</v>
      </c>
    </row>
    <row r="139" spans="1:4" x14ac:dyDescent="0.25">
      <c r="A139" s="8">
        <v>45820</v>
      </c>
      <c r="B139" s="8">
        <v>45821</v>
      </c>
      <c r="C139" t="str">
        <f>List!A$37</f>
        <v>Lemon, g</v>
      </c>
      <c r="D139">
        <v>208</v>
      </c>
    </row>
    <row r="140" spans="1:4" x14ac:dyDescent="0.25">
      <c r="A140" s="8">
        <v>45819</v>
      </c>
      <c r="B140" s="8">
        <v>45821</v>
      </c>
      <c r="C140" t="str">
        <f>List!A$30</f>
        <v>Zucchini, g</v>
      </c>
      <c r="D140">
        <v>1150</v>
      </c>
    </row>
    <row r="141" spans="1:4" x14ac:dyDescent="0.25">
      <c r="A141" s="8">
        <v>45819</v>
      </c>
      <c r="B141" s="8">
        <v>45821</v>
      </c>
      <c r="C141" t="str">
        <f>List!A$32</f>
        <v>Carrot, g</v>
      </c>
      <c r="D141">
        <v>608</v>
      </c>
    </row>
    <row r="142" spans="1:4" x14ac:dyDescent="0.25">
      <c r="A142" s="8">
        <v>45819</v>
      </c>
      <c r="B142" s="8">
        <v>45821</v>
      </c>
      <c r="C142" t="str">
        <f>List!A$66</f>
        <v>Broccoli, g</v>
      </c>
      <c r="D142">
        <v>528</v>
      </c>
    </row>
    <row r="143" spans="1:4" x14ac:dyDescent="0.25">
      <c r="A143" s="8">
        <v>45819</v>
      </c>
      <c r="B143" s="8">
        <v>45821</v>
      </c>
      <c r="C143" t="str">
        <f>List!A$38</f>
        <v>Bell pepper, g</v>
      </c>
      <c r="D143">
        <v>2100</v>
      </c>
    </row>
    <row r="144" spans="1:4" x14ac:dyDescent="0.25">
      <c r="A144" s="8">
        <v>45819</v>
      </c>
      <c r="B144" s="8">
        <v>45834</v>
      </c>
      <c r="C144" t="str">
        <f>List!A$12</f>
        <v>Chia seeds, g</v>
      </c>
      <c r="D144">
        <v>200</v>
      </c>
    </row>
    <row r="145" spans="1:4" x14ac:dyDescent="0.25">
      <c r="A145" s="8">
        <v>45823</v>
      </c>
      <c r="B145" s="8">
        <v>45825</v>
      </c>
      <c r="C145" t="str">
        <f>List!A$74</f>
        <v>Arugula 25 g
Swiss chard 25 g</v>
      </c>
      <c r="D145">
        <v>6</v>
      </c>
    </row>
    <row r="146" spans="1:4" x14ac:dyDescent="0.25">
      <c r="A146" s="8">
        <v>45823</v>
      </c>
      <c r="B146" s="8">
        <v>45825</v>
      </c>
      <c r="C146" t="str">
        <f>List!A$75</f>
        <v>Iceberg 32 g
Kale 32 g
Spinach 32 g
Radicchio 32 g</v>
      </c>
      <c r="D146">
        <v>9</v>
      </c>
    </row>
    <row r="147" spans="1:4" x14ac:dyDescent="0.25">
      <c r="A147" s="8">
        <v>45823</v>
      </c>
      <c r="B147" s="8">
        <v>45828</v>
      </c>
      <c r="C147" t="str">
        <f>List!A$29</f>
        <v>Butternut squash, g</v>
      </c>
      <c r="D147">
        <v>1232</v>
      </c>
    </row>
    <row r="148" spans="1:4" x14ac:dyDescent="0.25">
      <c r="A148" s="8">
        <v>45823</v>
      </c>
      <c r="B148" s="8">
        <v>45825</v>
      </c>
      <c r="C148" t="str">
        <f>List!A$38</f>
        <v>Bell pepper, g</v>
      </c>
      <c r="D148">
        <v>1954</v>
      </c>
    </row>
    <row r="149" spans="1:4" x14ac:dyDescent="0.25">
      <c r="A149" s="8">
        <v>45821</v>
      </c>
      <c r="B149" s="8">
        <v>45825</v>
      </c>
      <c r="C149" t="str">
        <f>List!A$71</f>
        <v>Asparagus, g</v>
      </c>
      <c r="D149">
        <f>165*4</f>
        <v>660</v>
      </c>
    </row>
    <row r="150" spans="1:4" x14ac:dyDescent="0.25">
      <c r="A150" s="8">
        <v>45823</v>
      </c>
      <c r="B150" s="8">
        <v>45825</v>
      </c>
      <c r="C150" t="str">
        <f>List!A$34</f>
        <v>Blackberry, g</v>
      </c>
      <c r="D150">
        <f>125*5</f>
        <v>625</v>
      </c>
    </row>
    <row r="151" spans="1:4" x14ac:dyDescent="0.25">
      <c r="A151" s="8">
        <v>45823</v>
      </c>
      <c r="B151" s="8">
        <v>45825</v>
      </c>
      <c r="C151" t="str">
        <f>List!A$35</f>
        <v>Blueberry, g</v>
      </c>
      <c r="D151">
        <f>125*5</f>
        <v>625</v>
      </c>
    </row>
    <row r="152" spans="1:4" x14ac:dyDescent="0.25">
      <c r="A152" s="8">
        <v>45823</v>
      </c>
      <c r="B152" s="8">
        <v>45825</v>
      </c>
      <c r="C152" t="str">
        <f>List!A$30</f>
        <v>Zucchini, g</v>
      </c>
      <c r="D152">
        <v>832</v>
      </c>
    </row>
    <row r="153" spans="1:4" x14ac:dyDescent="0.25">
      <c r="A153" s="8">
        <v>45823</v>
      </c>
      <c r="B153" s="8">
        <v>45825</v>
      </c>
      <c r="C153" t="str">
        <f>List!A$32</f>
        <v>Carrot, g</v>
      </c>
      <c r="D153">
        <v>616</v>
      </c>
    </row>
    <row r="154" spans="1:4" x14ac:dyDescent="0.25">
      <c r="A154" s="8">
        <v>45822</v>
      </c>
      <c r="B154" s="8">
        <v>45822</v>
      </c>
      <c r="C154" t="str">
        <f>List!A$61</f>
        <v>Cucumber, g</v>
      </c>
      <c r="D154">
        <v>244</v>
      </c>
    </row>
    <row r="155" spans="1:4" x14ac:dyDescent="0.25">
      <c r="A155" s="8">
        <v>45823</v>
      </c>
      <c r="B155" s="8">
        <v>45825</v>
      </c>
      <c r="C155" t="str">
        <f>List!A$66</f>
        <v>Broccoli, g</v>
      </c>
      <c r="D155">
        <v>438</v>
      </c>
    </row>
    <row r="156" spans="1:4" x14ac:dyDescent="0.25">
      <c r="A156" s="8">
        <v>45823</v>
      </c>
      <c r="B156" s="8">
        <v>45832</v>
      </c>
      <c r="C156" t="str">
        <f>List!A$62</f>
        <v>Garlic, g</v>
      </c>
      <c r="D156">
        <v>100</v>
      </c>
    </row>
    <row r="157" spans="1:4" x14ac:dyDescent="0.25">
      <c r="A157" s="8">
        <v>45823</v>
      </c>
      <c r="B157" s="8">
        <v>45826</v>
      </c>
      <c r="C157" t="str">
        <f>List!A$37</f>
        <v>Lemon, g</v>
      </c>
      <c r="D157">
        <v>392</v>
      </c>
    </row>
    <row r="158" spans="1:4" x14ac:dyDescent="0.25">
      <c r="A158" s="8">
        <v>45823</v>
      </c>
      <c r="B158" s="8">
        <v>45825</v>
      </c>
      <c r="C158" t="str">
        <f>List!A$36</f>
        <v>Plum, g</v>
      </c>
      <c r="D158">
        <v>500</v>
      </c>
    </row>
    <row r="159" spans="1:4" x14ac:dyDescent="0.25">
      <c r="A159" s="8">
        <v>45821</v>
      </c>
      <c r="B159" s="8">
        <v>45825</v>
      </c>
      <c r="C159" t="str">
        <f>List!A$31</f>
        <v>Beetroot, g</v>
      </c>
      <c r="D159">
        <v>584</v>
      </c>
    </row>
    <row r="160" spans="1:4" x14ac:dyDescent="0.25">
      <c r="A160" s="8">
        <v>45826</v>
      </c>
      <c r="B160" s="8">
        <v>45858</v>
      </c>
      <c r="C160" t="str">
        <f>List!A$43</f>
        <v>Oat, g</v>
      </c>
      <c r="D160">
        <v>600</v>
      </c>
    </row>
    <row r="161" spans="1:4" x14ac:dyDescent="0.25">
      <c r="A161" s="8">
        <v>45825</v>
      </c>
      <c r="B161" s="8">
        <v>45867</v>
      </c>
      <c r="C161" t="str">
        <f>List!A$45</f>
        <v>Black pepper, g</v>
      </c>
      <c r="D161">
        <v>20</v>
      </c>
    </row>
    <row r="162" spans="1:4" x14ac:dyDescent="0.25">
      <c r="A162" s="8">
        <v>45826</v>
      </c>
      <c r="B162" s="8">
        <v>45828</v>
      </c>
      <c r="C162" t="str">
        <f>List!A$34</f>
        <v>Blackberry, g</v>
      </c>
      <c r="D162">
        <f>125*4</f>
        <v>500</v>
      </c>
    </row>
    <row r="163" spans="1:4" x14ac:dyDescent="0.25">
      <c r="A163" s="8">
        <v>45826</v>
      </c>
      <c r="B163" s="8">
        <v>45828</v>
      </c>
      <c r="C163" t="str">
        <f>List!A$35</f>
        <v>Blueberry, g</v>
      </c>
      <c r="D163">
        <f>125*4</f>
        <v>500</v>
      </c>
    </row>
    <row r="164" spans="1:4" x14ac:dyDescent="0.25">
      <c r="A164" s="8">
        <v>45827</v>
      </c>
      <c r="B164" s="8">
        <v>45828</v>
      </c>
      <c r="C164" t="str">
        <f>List!A$41</f>
        <v>Radish, g</v>
      </c>
      <c r="D164">
        <v>78</v>
      </c>
    </row>
    <row r="165" spans="1:4" x14ac:dyDescent="0.25">
      <c r="A165" s="8">
        <v>45826</v>
      </c>
      <c r="B165" s="8">
        <v>45828</v>
      </c>
      <c r="C165" t="str">
        <f>List!A$66</f>
        <v>Broccoli, g</v>
      </c>
      <c r="D165">
        <v>590</v>
      </c>
    </row>
    <row r="166" spans="1:4" x14ac:dyDescent="0.25">
      <c r="A166" s="8">
        <v>45826</v>
      </c>
      <c r="B166" s="8">
        <v>45828</v>
      </c>
      <c r="C166" t="str">
        <f>List!A$71</f>
        <v>Asparagus, g</v>
      </c>
      <c r="D166">
        <f>250*2+165</f>
        <v>665</v>
      </c>
    </row>
    <row r="167" spans="1:4" x14ac:dyDescent="0.25">
      <c r="A167" s="8">
        <v>45826</v>
      </c>
      <c r="B167" s="8">
        <v>45828</v>
      </c>
      <c r="C167" t="str">
        <f>List!A$82</f>
        <v>Yellow cherry tomato, g</v>
      </c>
      <c r="D167">
        <v>200</v>
      </c>
    </row>
    <row r="168" spans="1:4" x14ac:dyDescent="0.25">
      <c r="A168" s="8">
        <v>45826</v>
      </c>
      <c r="B168" s="8">
        <v>45828</v>
      </c>
      <c r="C168" t="str">
        <f>List!A$75</f>
        <v>Iceberg 32 g
Kale 32 g
Spinach 32 g
Radicchio 32 g</v>
      </c>
      <c r="D168">
        <v>8</v>
      </c>
    </row>
    <row r="169" spans="1:4" x14ac:dyDescent="0.25">
      <c r="A169" s="8">
        <v>45826</v>
      </c>
      <c r="B169" s="8">
        <v>45828</v>
      </c>
      <c r="C169" t="str">
        <f>List!A$74</f>
        <v>Arugula 25 g
Swiss chard 25 g</v>
      </c>
      <c r="D169">
        <v>9</v>
      </c>
    </row>
    <row r="170" spans="1:4" x14ac:dyDescent="0.25">
      <c r="A170" s="8">
        <v>45826</v>
      </c>
      <c r="B170" s="8">
        <v>45828</v>
      </c>
      <c r="C170" t="str">
        <f>List!A$76</f>
        <v>Iceberg 40 g
Radicchio 40 g
Kale 40 g</v>
      </c>
      <c r="D170">
        <v>1</v>
      </c>
    </row>
    <row r="171" spans="1:4" x14ac:dyDescent="0.25">
      <c r="A171" s="8">
        <v>45826</v>
      </c>
      <c r="B171" s="8">
        <v>45828</v>
      </c>
      <c r="C171" t="str">
        <f>List!A$81</f>
        <v>Red tomato, g</v>
      </c>
      <c r="D171">
        <v>264</v>
      </c>
    </row>
    <row r="172" spans="1:4" x14ac:dyDescent="0.25">
      <c r="A172" s="8">
        <v>45826</v>
      </c>
      <c r="B172" s="8">
        <v>45828</v>
      </c>
      <c r="C172" t="str">
        <f>List!A$32</f>
        <v>Carrot, g</v>
      </c>
      <c r="D172">
        <v>592</v>
      </c>
    </row>
    <row r="173" spans="1:4" x14ac:dyDescent="0.25">
      <c r="A173" s="8">
        <v>45826</v>
      </c>
      <c r="B173" s="8">
        <v>45828</v>
      </c>
      <c r="C173" t="str">
        <f>List!A$80</f>
        <v>Brown tomato, g</v>
      </c>
      <c r="D173">
        <v>398</v>
      </c>
    </row>
    <row r="174" spans="1:4" x14ac:dyDescent="0.25">
      <c r="A174" s="8">
        <v>45826</v>
      </c>
      <c r="B174" s="8">
        <v>45828</v>
      </c>
      <c r="C174" t="str">
        <f>List!A$31</f>
        <v>Beetroot, g</v>
      </c>
      <c r="D174">
        <v>460</v>
      </c>
    </row>
    <row r="175" spans="1:4" x14ac:dyDescent="0.25">
      <c r="A175" s="8">
        <v>45827</v>
      </c>
      <c r="B175" s="8">
        <v>45828</v>
      </c>
      <c r="C175" t="str">
        <f>List!A$37</f>
        <v>Lemon, g</v>
      </c>
      <c r="D175">
        <v>172</v>
      </c>
    </row>
    <row r="176" spans="1:4" x14ac:dyDescent="0.25">
      <c r="A176" s="8">
        <v>45826</v>
      </c>
      <c r="B176" s="8">
        <v>45828</v>
      </c>
      <c r="C176" t="str">
        <f>List!A$36</f>
        <v>Plum, g</v>
      </c>
      <c r="D176">
        <v>286</v>
      </c>
    </row>
    <row r="177" spans="1:4" x14ac:dyDescent="0.25">
      <c r="A177" s="8">
        <v>45826</v>
      </c>
      <c r="B177" s="8">
        <v>45828</v>
      </c>
      <c r="C177" t="str">
        <f>List!A$30</f>
        <v>Zucchini, g</v>
      </c>
      <c r="D177">
        <v>918</v>
      </c>
    </row>
    <row r="178" spans="1:4" x14ac:dyDescent="0.25">
      <c r="A178" s="8">
        <v>45826</v>
      </c>
      <c r="B178" s="8">
        <v>45828</v>
      </c>
      <c r="C178" t="str">
        <f>List!A$83</f>
        <v>Red bell pepper, g</v>
      </c>
      <c r="D178">
        <v>1400</v>
      </c>
    </row>
    <row r="179" spans="1:4" x14ac:dyDescent="0.25">
      <c r="A179" s="8">
        <v>45826</v>
      </c>
      <c r="B179" s="8">
        <v>45838</v>
      </c>
      <c r="C179" t="str">
        <f>List!A$28</f>
        <v>Beef broth, g</v>
      </c>
      <c r="D179">
        <v>150</v>
      </c>
    </row>
    <row r="180" spans="1:4" x14ac:dyDescent="0.25">
      <c r="A180" s="8">
        <v>45827</v>
      </c>
      <c r="B180" s="8">
        <v>45833</v>
      </c>
      <c r="C180" t="str">
        <f>List!A$16</f>
        <v>Turmeric, g</v>
      </c>
      <c r="D180">
        <v>20</v>
      </c>
    </row>
    <row r="181" spans="1:4" x14ac:dyDescent="0.25">
      <c r="A181" s="8">
        <v>45830</v>
      </c>
      <c r="B181" s="8">
        <v>45832</v>
      </c>
      <c r="C181" t="str">
        <f>List!A$82</f>
        <v>Yellow cherry tomato, g</v>
      </c>
      <c r="D181">
        <v>200</v>
      </c>
    </row>
    <row r="182" spans="1:4" x14ac:dyDescent="0.25">
      <c r="A182" s="8">
        <v>45830</v>
      </c>
      <c r="B182" s="8">
        <v>45832</v>
      </c>
      <c r="C182" t="str">
        <f>List!A$35</f>
        <v>Blueberry, g</v>
      </c>
      <c r="D182">
        <f>125*5</f>
        <v>625</v>
      </c>
    </row>
    <row r="183" spans="1:4" x14ac:dyDescent="0.25">
      <c r="A183" s="8">
        <v>45830</v>
      </c>
      <c r="B183" s="8">
        <v>45832</v>
      </c>
      <c r="C183" t="str">
        <f>List!A$41</f>
        <v>Radish, g</v>
      </c>
      <c r="D183">
        <v>142</v>
      </c>
    </row>
    <row r="184" spans="1:4" x14ac:dyDescent="0.25">
      <c r="A184" s="8">
        <v>45830</v>
      </c>
      <c r="B184" s="8">
        <v>45832</v>
      </c>
      <c r="C184" t="str">
        <f>List!A$81</f>
        <v>Red tomato, g</v>
      </c>
      <c r="D184">
        <v>400</v>
      </c>
    </row>
    <row r="185" spans="1:4" x14ac:dyDescent="0.25">
      <c r="A185" s="8">
        <v>45830</v>
      </c>
      <c r="B185" s="8">
        <v>45833</v>
      </c>
      <c r="C185" t="str">
        <f>List!A$66</f>
        <v>Broccoli, g</v>
      </c>
      <c r="D185">
        <v>882</v>
      </c>
    </row>
    <row r="186" spans="1:4" x14ac:dyDescent="0.25">
      <c r="A186" s="8">
        <v>45830</v>
      </c>
      <c r="B186" s="8">
        <v>45832</v>
      </c>
      <c r="C186" t="str">
        <f>List!A$80</f>
        <v>Brown tomato, g</v>
      </c>
      <c r="D186">
        <v>476</v>
      </c>
    </row>
    <row r="187" spans="1:4" x14ac:dyDescent="0.25">
      <c r="A187" s="8">
        <v>45830</v>
      </c>
      <c r="B187" s="8">
        <v>45832</v>
      </c>
      <c r="C187" t="str">
        <f>List!A73</f>
        <v>Arugula 25 g
Swiss chard 25 g
Spinach 25 g</v>
      </c>
      <c r="D187">
        <v>6</v>
      </c>
    </row>
    <row r="188" spans="1:4" x14ac:dyDescent="0.25">
      <c r="A188" s="8">
        <v>45830</v>
      </c>
      <c r="B188" s="8">
        <v>45832</v>
      </c>
      <c r="C188" t="str">
        <f>List!A$75</f>
        <v>Iceberg 32 g
Kale 32 g
Spinach 32 g
Radicchio 32 g</v>
      </c>
      <c r="D188">
        <v>9</v>
      </c>
    </row>
    <row r="189" spans="1:4" x14ac:dyDescent="0.25">
      <c r="A189" s="8">
        <v>45830</v>
      </c>
      <c r="B189" s="8">
        <v>45839</v>
      </c>
      <c r="C189" t="str">
        <f>List!A$31</f>
        <v>Beetroot, g</v>
      </c>
      <c r="D189">
        <v>1782</v>
      </c>
    </row>
    <row r="190" spans="1:4" x14ac:dyDescent="0.25">
      <c r="A190" s="8">
        <v>45829</v>
      </c>
      <c r="B190" s="8">
        <v>45829</v>
      </c>
      <c r="C190" t="str">
        <f>List!A$61</f>
        <v>Cucumber, g</v>
      </c>
      <c r="D190">
        <v>258</v>
      </c>
    </row>
    <row r="191" spans="1:4" x14ac:dyDescent="0.25">
      <c r="A191" s="8">
        <v>45830</v>
      </c>
      <c r="B191" s="8">
        <v>45832</v>
      </c>
      <c r="C191" t="str">
        <f>List!A$84</f>
        <v>Yellow bell pepper, g</v>
      </c>
      <c r="D191">
        <v>668</v>
      </c>
    </row>
    <row r="192" spans="1:4" x14ac:dyDescent="0.25">
      <c r="A192" s="8">
        <v>45830</v>
      </c>
      <c r="B192" s="8">
        <v>45832</v>
      </c>
      <c r="C192" t="str">
        <f>List!A$83</f>
        <v>Red bell pepper, g</v>
      </c>
      <c r="D192">
        <v>836</v>
      </c>
    </row>
    <row r="193" spans="1:4" x14ac:dyDescent="0.25">
      <c r="A193" s="8">
        <v>45830</v>
      </c>
      <c r="B193" s="8">
        <v>45832</v>
      </c>
      <c r="C193" t="str">
        <f>List!A$30</f>
        <v>Zucchini, g</v>
      </c>
      <c r="D193">
        <v>1390</v>
      </c>
    </row>
    <row r="194" spans="1:4" x14ac:dyDescent="0.25">
      <c r="A194" s="8">
        <v>45830</v>
      </c>
      <c r="B194" s="8">
        <v>45833</v>
      </c>
      <c r="C194" t="str">
        <f>List!A$37</f>
        <v>Lemon, g</v>
      </c>
      <c r="D194">
        <v>430</v>
      </c>
    </row>
    <row r="195" spans="1:4" x14ac:dyDescent="0.25">
      <c r="A195" s="8">
        <v>45830</v>
      </c>
      <c r="B195" s="8">
        <v>45832</v>
      </c>
      <c r="C195" t="str">
        <f>List!A$36</f>
        <v>Plum, g</v>
      </c>
      <c r="D195">
        <v>446</v>
      </c>
    </row>
    <row r="196" spans="1:4" x14ac:dyDescent="0.25">
      <c r="A196" s="8">
        <v>45833</v>
      </c>
      <c r="B196" s="8">
        <v>45840</v>
      </c>
      <c r="C196" t="str">
        <f>List!A$62</f>
        <v>Garlic, g</v>
      </c>
      <c r="D196">
        <v>88</v>
      </c>
    </row>
    <row r="197" spans="1:4" x14ac:dyDescent="0.25">
      <c r="A197" s="8">
        <v>45830</v>
      </c>
      <c r="B197" s="8">
        <v>45832</v>
      </c>
      <c r="C197" t="str">
        <f>List!A$32</f>
        <v>Carrot, g</v>
      </c>
      <c r="D197">
        <v>558</v>
      </c>
    </row>
    <row r="198" spans="1:4" x14ac:dyDescent="0.25">
      <c r="A198" s="8">
        <v>45832</v>
      </c>
      <c r="B198" s="8">
        <v>45843</v>
      </c>
      <c r="C198" t="str">
        <f>List!A$24</f>
        <v>Flax seeds, g</v>
      </c>
      <c r="D198">
        <v>160</v>
      </c>
    </row>
    <row r="199" spans="1:4" x14ac:dyDescent="0.25">
      <c r="A199" s="8">
        <v>45833</v>
      </c>
      <c r="B199" s="8">
        <v>45835</v>
      </c>
      <c r="C199" t="str">
        <f>List!A$75</f>
        <v>Iceberg 32 g
Kale 32 g
Spinach 32 g
Radicchio 32 g</v>
      </c>
      <c r="D199">
        <v>6</v>
      </c>
    </row>
    <row r="200" spans="1:4" x14ac:dyDescent="0.25">
      <c r="A200" s="8">
        <v>45833</v>
      </c>
      <c r="B200" s="8">
        <v>45835</v>
      </c>
      <c r="C200" t="str">
        <f>List!A$76</f>
        <v>Iceberg 40 g
Radicchio 40 g
Kale 40 g</v>
      </c>
      <c r="D200">
        <v>3</v>
      </c>
    </row>
    <row r="201" spans="1:4" x14ac:dyDescent="0.25">
      <c r="A201" s="8">
        <v>45833</v>
      </c>
      <c r="B201" s="8">
        <v>45835</v>
      </c>
      <c r="C201" t="str">
        <f>List!A$74</f>
        <v>Arugula 25 g
Swiss chard 25 g</v>
      </c>
      <c r="D201">
        <v>6</v>
      </c>
    </row>
    <row r="202" spans="1:4" x14ac:dyDescent="0.25">
      <c r="A202" s="8">
        <v>45833</v>
      </c>
      <c r="B202" s="8">
        <v>45835</v>
      </c>
      <c r="C202" t="str">
        <f>List!A$77</f>
        <v>Arugula 17 g
Swiss chard 17 g
Spinach 17 g</v>
      </c>
      <c r="D202">
        <v>3</v>
      </c>
    </row>
    <row r="203" spans="1:4" x14ac:dyDescent="0.25">
      <c r="A203" s="8">
        <v>45833</v>
      </c>
      <c r="B203" s="8">
        <v>45835</v>
      </c>
      <c r="C203" t="str">
        <f>List!A$30</f>
        <v>Zucchini, g</v>
      </c>
      <c r="D203">
        <v>1246</v>
      </c>
    </row>
    <row r="204" spans="1:4" x14ac:dyDescent="0.25">
      <c r="A204" s="8">
        <v>45833</v>
      </c>
      <c r="B204" s="8">
        <v>45835</v>
      </c>
      <c r="C204" t="str">
        <f>List!A$32</f>
        <v>Carrot, g</v>
      </c>
      <c r="D204">
        <v>630</v>
      </c>
    </row>
    <row r="205" spans="1:4" x14ac:dyDescent="0.25">
      <c r="A205" s="8">
        <v>45834</v>
      </c>
      <c r="B205" s="8">
        <v>45835</v>
      </c>
      <c r="C205" t="str">
        <f>List!A$66</f>
        <v>Broccoli, g</v>
      </c>
      <c r="D205">
        <v>366</v>
      </c>
    </row>
    <row r="206" spans="1:4" x14ac:dyDescent="0.25">
      <c r="A206" s="8">
        <v>45833</v>
      </c>
      <c r="B206" s="8">
        <v>45835</v>
      </c>
      <c r="C206" t="str">
        <f>List!A$35</f>
        <v>Blueberry, g</v>
      </c>
      <c r="D206">
        <f>125*5</f>
        <v>625</v>
      </c>
    </row>
    <row r="207" spans="1:4" x14ac:dyDescent="0.25">
      <c r="A207" s="8">
        <v>45833</v>
      </c>
      <c r="B207" s="8">
        <v>45835</v>
      </c>
      <c r="C207" t="str">
        <f>List!A$84</f>
        <v>Yellow bell pepper, g</v>
      </c>
      <c r="D207">
        <v>612</v>
      </c>
    </row>
    <row r="208" spans="1:4" x14ac:dyDescent="0.25">
      <c r="A208" s="8">
        <v>45833</v>
      </c>
      <c r="B208" s="8">
        <v>45835</v>
      </c>
      <c r="C208" t="str">
        <f>List!A$83</f>
        <v>Red bell pepper, g</v>
      </c>
      <c r="D208">
        <v>866</v>
      </c>
    </row>
    <row r="209" spans="1:4" x14ac:dyDescent="0.25">
      <c r="A209" s="8">
        <v>45833</v>
      </c>
      <c r="B209" s="8">
        <v>45835</v>
      </c>
      <c r="C209" t="str">
        <f>List!A$41</f>
        <v>Radish, g</v>
      </c>
      <c r="D209">
        <v>130</v>
      </c>
    </row>
    <row r="210" spans="1:4" x14ac:dyDescent="0.25">
      <c r="A210" s="8">
        <v>45833</v>
      </c>
      <c r="B210" s="8">
        <v>45835</v>
      </c>
      <c r="C210" t="str">
        <f>List!A$36</f>
        <v>Plum, g</v>
      </c>
      <c r="D210">
        <v>324</v>
      </c>
    </row>
    <row r="211" spans="1:4" x14ac:dyDescent="0.25">
      <c r="A211" s="8">
        <v>45833</v>
      </c>
      <c r="B211" s="8">
        <v>45835</v>
      </c>
      <c r="C211" t="str">
        <f>List!A85</f>
        <v>Red cherry tomato, g</v>
      </c>
      <c r="D211">
        <v>200</v>
      </c>
    </row>
    <row r="212" spans="1:4" x14ac:dyDescent="0.25">
      <c r="A212" s="8">
        <v>45834</v>
      </c>
      <c r="B212" s="8">
        <v>45835</v>
      </c>
      <c r="C212" t="str">
        <f>List!A$37</f>
        <v>Lemon, g</v>
      </c>
      <c r="D212">
        <v>192</v>
      </c>
    </row>
    <row r="213" spans="1:4" x14ac:dyDescent="0.25">
      <c r="A213" s="8">
        <v>45833</v>
      </c>
      <c r="B213" s="8">
        <v>45835</v>
      </c>
      <c r="C213" t="str">
        <f>List!A$81</f>
        <v>Red tomato, g</v>
      </c>
      <c r="D213">
        <v>334</v>
      </c>
    </row>
    <row r="214" spans="1:4" x14ac:dyDescent="0.25">
      <c r="A214" s="8">
        <v>45833</v>
      </c>
      <c r="B214" s="8">
        <v>45835</v>
      </c>
      <c r="C214" t="str">
        <f>List!A$80</f>
        <v>Brown tomato, g</v>
      </c>
      <c r="D214">
        <v>420</v>
      </c>
    </row>
    <row r="215" spans="1:4" x14ac:dyDescent="0.25">
      <c r="A215" s="8">
        <v>45834</v>
      </c>
      <c r="B215" s="8">
        <v>45841</v>
      </c>
      <c r="C215" t="str">
        <f>List!A$16</f>
        <v>Turmeric, g</v>
      </c>
      <c r="D215">
        <v>20</v>
      </c>
    </row>
    <row r="216" spans="1:4" x14ac:dyDescent="0.25">
      <c r="A216" s="8">
        <v>45835</v>
      </c>
      <c r="B216" s="8">
        <v>45846</v>
      </c>
      <c r="C216" t="str">
        <f>List!A$12</f>
        <v>Chia seeds, g</v>
      </c>
      <c r="D216">
        <v>150</v>
      </c>
    </row>
    <row r="217" spans="1:4" x14ac:dyDescent="0.25">
      <c r="A217" s="8">
        <v>45835</v>
      </c>
      <c r="B217" s="8">
        <v>45856</v>
      </c>
      <c r="C217" t="str">
        <f>List!A$2</f>
        <v>Hemp protein, g</v>
      </c>
      <c r="D217">
        <v>1000</v>
      </c>
    </row>
    <row r="218" spans="1:4" x14ac:dyDescent="0.25">
      <c r="A218" s="8">
        <v>45837</v>
      </c>
      <c r="B218" s="8">
        <v>45839</v>
      </c>
      <c r="C218" t="str">
        <f>List!A$75</f>
        <v>Iceberg 32 g
Kale 32 g
Spinach 32 g
Radicchio 32 g</v>
      </c>
      <c r="D218">
        <v>9</v>
      </c>
    </row>
    <row r="219" spans="1:4" x14ac:dyDescent="0.25">
      <c r="A219" s="8">
        <v>45837</v>
      </c>
      <c r="B219" s="8">
        <v>45839</v>
      </c>
      <c r="C219" t="str">
        <f>List!A$74</f>
        <v>Arugula 25 g
Swiss chard 25 g</v>
      </c>
      <c r="D219">
        <v>7</v>
      </c>
    </row>
    <row r="220" spans="1:4" x14ac:dyDescent="0.25">
      <c r="A220" s="8">
        <v>45837</v>
      </c>
      <c r="B220" s="8">
        <v>45839</v>
      </c>
      <c r="C220" t="str">
        <f>List!A$77</f>
        <v>Arugula 17 g
Swiss chard 17 g
Spinach 17 g</v>
      </c>
      <c r="D220">
        <v>2</v>
      </c>
    </row>
    <row r="221" spans="1:4" x14ac:dyDescent="0.25">
      <c r="A221" s="8">
        <v>45837</v>
      </c>
      <c r="B221" s="8">
        <v>45839</v>
      </c>
      <c r="C221" t="str">
        <f>List!A$35</f>
        <v>Blueberry, g</v>
      </c>
      <c r="D221">
        <f>125*5</f>
        <v>625</v>
      </c>
    </row>
    <row r="222" spans="1:4" x14ac:dyDescent="0.25">
      <c r="A222" s="8">
        <v>45837</v>
      </c>
      <c r="B222" s="8">
        <v>45842</v>
      </c>
      <c r="C222" t="str">
        <f>List!A$29</f>
        <v>Butternut squash, g</v>
      </c>
      <c r="D222">
        <v>1864</v>
      </c>
    </row>
    <row r="223" spans="1:4" x14ac:dyDescent="0.25">
      <c r="A223" s="8">
        <v>45837</v>
      </c>
      <c r="B223" s="8">
        <v>45839</v>
      </c>
      <c r="C223" t="str">
        <f>List!A$36</f>
        <v>Plum, g</v>
      </c>
      <c r="D223">
        <v>400</v>
      </c>
    </row>
    <row r="224" spans="1:4" x14ac:dyDescent="0.25">
      <c r="A224" s="8">
        <v>45837</v>
      </c>
      <c r="B224" s="8">
        <v>45839</v>
      </c>
      <c r="C224" t="str">
        <f>List!A$30</f>
        <v>Zucchini, g</v>
      </c>
      <c r="D224">
        <v>1080</v>
      </c>
    </row>
    <row r="225" spans="1:4" x14ac:dyDescent="0.25">
      <c r="A225" s="8">
        <v>45835</v>
      </c>
      <c r="B225" s="8">
        <v>45835</v>
      </c>
      <c r="C225" t="str">
        <f>List!A67</f>
        <v>Basil, g</v>
      </c>
      <c r="D225">
        <v>100</v>
      </c>
    </row>
    <row r="226" spans="1:4" x14ac:dyDescent="0.25">
      <c r="A226" s="8">
        <v>45837</v>
      </c>
      <c r="B226" s="8">
        <v>45839</v>
      </c>
      <c r="C226" t="str">
        <f>List!A$66</f>
        <v>Broccoli, g</v>
      </c>
      <c r="D226">
        <v>482</v>
      </c>
    </row>
    <row r="227" spans="1:4" x14ac:dyDescent="0.25">
      <c r="A227" s="8">
        <v>45841</v>
      </c>
      <c r="B227" s="8">
        <v>45844</v>
      </c>
      <c r="C227" t="str">
        <f>List!A$62</f>
        <v>Garlic, g</v>
      </c>
      <c r="D227">
        <v>102</v>
      </c>
    </row>
    <row r="228" spans="1:4" x14ac:dyDescent="0.25">
      <c r="A228" s="8">
        <v>45837</v>
      </c>
      <c r="B228" s="8">
        <v>45840</v>
      </c>
      <c r="C228" t="str">
        <f>List!A$32</f>
        <v>Carrot, g</v>
      </c>
      <c r="D228">
        <v>1000</v>
      </c>
    </row>
    <row r="229" spans="1:4" x14ac:dyDescent="0.25">
      <c r="A229" s="8">
        <v>45837</v>
      </c>
      <c r="B229" s="8">
        <v>45840</v>
      </c>
      <c r="C229" t="str">
        <f>List!A$37</f>
        <v>Lemon, g</v>
      </c>
      <c r="D229">
        <v>484</v>
      </c>
    </row>
    <row r="230" spans="1:4" x14ac:dyDescent="0.25">
      <c r="A230" s="8">
        <v>45837</v>
      </c>
      <c r="B230" s="8">
        <v>45839</v>
      </c>
      <c r="C230" t="str">
        <f>List!A$83</f>
        <v>Red bell pepper, g</v>
      </c>
      <c r="D230">
        <v>1740</v>
      </c>
    </row>
    <row r="231" spans="1:4" x14ac:dyDescent="0.25">
      <c r="A231" s="8">
        <v>45837</v>
      </c>
      <c r="B231" s="8">
        <v>45839</v>
      </c>
      <c r="C231" t="str">
        <f>List!A$80</f>
        <v>Brown tomato, g</v>
      </c>
      <c r="D231">
        <v>354</v>
      </c>
    </row>
    <row r="232" spans="1:4" x14ac:dyDescent="0.25">
      <c r="A232" s="8">
        <v>45837</v>
      </c>
      <c r="B232" s="8">
        <v>45839</v>
      </c>
      <c r="C232" t="str">
        <f>List!A$81</f>
        <v>Red tomato, g</v>
      </c>
      <c r="D232">
        <v>422</v>
      </c>
    </row>
    <row r="233" spans="1:4" x14ac:dyDescent="0.25">
      <c r="A233" s="8">
        <v>45837</v>
      </c>
      <c r="B233" s="8">
        <v>45839</v>
      </c>
      <c r="C233" t="str">
        <f>List!A$82</f>
        <v>Yellow cherry tomato, g</v>
      </c>
      <c r="D233">
        <v>200</v>
      </c>
    </row>
    <row r="234" spans="1:4" x14ac:dyDescent="0.25">
      <c r="A234" s="8">
        <v>45836</v>
      </c>
      <c r="B234" s="8">
        <v>45836</v>
      </c>
      <c r="C234" t="str">
        <f>List!A$61</f>
        <v>Cucumber, g</v>
      </c>
      <c r="D234">
        <v>298</v>
      </c>
    </row>
    <row r="235" spans="1:4" x14ac:dyDescent="0.25">
      <c r="A235" s="8">
        <v>45836</v>
      </c>
      <c r="B235" s="8">
        <v>45836</v>
      </c>
      <c r="C235" t="str">
        <f>List!A86</f>
        <v>Peanuts, g</v>
      </c>
      <c r="D235">
        <v>50</v>
      </c>
    </row>
    <row r="236" spans="1:4" x14ac:dyDescent="0.25">
      <c r="A236" s="8">
        <v>45837</v>
      </c>
      <c r="B236" s="8">
        <v>45839</v>
      </c>
      <c r="C236" t="str">
        <f>List!A$41</f>
        <v>Radish, g</v>
      </c>
      <c r="D236">
        <v>125</v>
      </c>
    </row>
    <row r="237" spans="1:4" x14ac:dyDescent="0.25">
      <c r="A237" s="8">
        <v>45836</v>
      </c>
      <c r="B237" s="8">
        <v>45836</v>
      </c>
      <c r="C237" t="str">
        <f>List!A$59</f>
        <v>Avocado, g</v>
      </c>
      <c r="D237">
        <v>140</v>
      </c>
    </row>
    <row r="238" spans="1:4" x14ac:dyDescent="0.25">
      <c r="A238" s="8">
        <v>45837</v>
      </c>
      <c r="B238" s="8">
        <v>45851</v>
      </c>
      <c r="C238" t="str">
        <f>List!A$78</f>
        <v>Vinegar, ml</v>
      </c>
      <c r="D238">
        <v>250</v>
      </c>
    </row>
    <row r="239" spans="1:4" x14ac:dyDescent="0.25">
      <c r="A239" s="8">
        <v>45839</v>
      </c>
      <c r="B239" s="8">
        <v>45848</v>
      </c>
      <c r="C239" t="str">
        <f>List!A$28</f>
        <v>Beef broth, g</v>
      </c>
      <c r="D239">
        <v>105</v>
      </c>
    </row>
    <row r="240" spans="1:4" x14ac:dyDescent="0.25">
      <c r="A240" s="8">
        <v>45840</v>
      </c>
      <c r="B240" s="8">
        <v>45842</v>
      </c>
      <c r="C240" t="str">
        <f>List!A$73</f>
        <v>Arugula 25 g
Swiss chard 25 g
Spinach 25 g</v>
      </c>
      <c r="D240">
        <v>3</v>
      </c>
    </row>
    <row r="241" spans="1:4" x14ac:dyDescent="0.25">
      <c r="A241" s="8">
        <v>45840</v>
      </c>
      <c r="B241" s="8">
        <v>45842</v>
      </c>
      <c r="C241" t="str">
        <f>List!A$75</f>
        <v>Iceberg 32 g
Kale 32 g
Spinach 32 g
Radicchio 32 g</v>
      </c>
      <c r="D241">
        <v>6</v>
      </c>
    </row>
    <row r="242" spans="1:4" x14ac:dyDescent="0.25">
      <c r="A242" s="8">
        <v>45840</v>
      </c>
      <c r="B242" s="8">
        <v>45842</v>
      </c>
      <c r="C242" t="str">
        <f>List!A$76</f>
        <v>Iceberg 40 g
Radicchio 40 g
Kale 40 g</v>
      </c>
      <c r="D242">
        <v>3</v>
      </c>
    </row>
    <row r="243" spans="1:4" x14ac:dyDescent="0.25">
      <c r="A243" s="8">
        <v>45840</v>
      </c>
      <c r="B243" s="8">
        <v>45842</v>
      </c>
      <c r="C243" t="str">
        <f>List!A$77</f>
        <v>Arugula 17 g
Swiss chard 17 g
Spinach 17 g</v>
      </c>
      <c r="D243">
        <v>3</v>
      </c>
    </row>
    <row r="244" spans="1:4" x14ac:dyDescent="0.25">
      <c r="A244" s="8">
        <v>45840</v>
      </c>
      <c r="B244" s="8">
        <v>45842</v>
      </c>
      <c r="C244" t="str">
        <f>List!A$82</f>
        <v>Yellow cherry tomato, g</v>
      </c>
      <c r="D244">
        <v>200</v>
      </c>
    </row>
    <row r="245" spans="1:4" x14ac:dyDescent="0.25">
      <c r="A245" s="8">
        <v>45840</v>
      </c>
      <c r="B245" s="8">
        <v>45847</v>
      </c>
      <c r="C245" t="str">
        <f>List!A$41</f>
        <v>Radish, g</v>
      </c>
      <c r="D245">
        <v>500</v>
      </c>
    </row>
    <row r="246" spans="1:4" x14ac:dyDescent="0.25">
      <c r="A246" s="8">
        <v>45840</v>
      </c>
      <c r="B246" s="8">
        <v>45842</v>
      </c>
      <c r="C246" t="str">
        <f>List!A$80</f>
        <v>Brown tomato, g</v>
      </c>
      <c r="D246">
        <v>356</v>
      </c>
    </row>
    <row r="247" spans="1:4" x14ac:dyDescent="0.25">
      <c r="A247" s="8">
        <v>45840</v>
      </c>
      <c r="B247" s="8">
        <v>45842</v>
      </c>
      <c r="C247" t="str">
        <f>List!A$30</f>
        <v>Zucchini, g</v>
      </c>
      <c r="D247">
        <v>868</v>
      </c>
    </row>
    <row r="248" spans="1:4" x14ac:dyDescent="0.25">
      <c r="A248" s="8">
        <v>45840</v>
      </c>
      <c r="B248" s="8">
        <v>45842</v>
      </c>
      <c r="C248" t="str">
        <f>List!A$66</f>
        <v>Broccoli, g</v>
      </c>
      <c r="D248">
        <v>608</v>
      </c>
    </row>
    <row r="249" spans="1:4" x14ac:dyDescent="0.25">
      <c r="A249" s="8">
        <v>45840</v>
      </c>
      <c r="B249" s="8">
        <v>45842</v>
      </c>
      <c r="C249" t="str">
        <f>List!A$83</f>
        <v>Red bell pepper, g</v>
      </c>
      <c r="D249">
        <v>860</v>
      </c>
    </row>
    <row r="250" spans="1:4" x14ac:dyDescent="0.25">
      <c r="A250" s="8">
        <v>45840</v>
      </c>
      <c r="B250" s="8">
        <v>45842</v>
      </c>
      <c r="C250" t="str">
        <f>List!A$84</f>
        <v>Yellow bell pepper, g</v>
      </c>
      <c r="D250">
        <v>518</v>
      </c>
    </row>
    <row r="251" spans="1:4" x14ac:dyDescent="0.25">
      <c r="A251" s="8">
        <v>45840</v>
      </c>
      <c r="B251" s="8">
        <v>45842</v>
      </c>
      <c r="C251" t="str">
        <f>List!A$81</f>
        <v>Red tomato, g</v>
      </c>
      <c r="D251">
        <v>500</v>
      </c>
    </row>
    <row r="252" spans="1:4" x14ac:dyDescent="0.25">
      <c r="A252" s="8">
        <v>45841</v>
      </c>
      <c r="B252" s="8">
        <v>45842</v>
      </c>
      <c r="C252" t="str">
        <f>List!A$37</f>
        <v>Lemon, g</v>
      </c>
      <c r="D252">
        <v>204</v>
      </c>
    </row>
    <row r="253" spans="1:4" x14ac:dyDescent="0.25">
      <c r="A253" s="8">
        <v>45841</v>
      </c>
      <c r="B253" s="8">
        <v>45842</v>
      </c>
      <c r="C253" t="str">
        <f>List!A$32</f>
        <v>Carrot, g</v>
      </c>
      <c r="D253">
        <v>498</v>
      </c>
    </row>
    <row r="254" spans="1:4" x14ac:dyDescent="0.25">
      <c r="A254" s="8">
        <v>45840</v>
      </c>
      <c r="B254" s="8">
        <v>45842</v>
      </c>
      <c r="C254" t="str">
        <f>List!A$35</f>
        <v>Blueberry, g</v>
      </c>
      <c r="D254">
        <f>125*5</f>
        <v>625</v>
      </c>
    </row>
    <row r="255" spans="1:4" x14ac:dyDescent="0.25">
      <c r="A255" s="8">
        <v>45840</v>
      </c>
      <c r="B255" s="8">
        <v>45842</v>
      </c>
      <c r="C255" t="str">
        <f>List!A$31</f>
        <v>Beetroot, g</v>
      </c>
      <c r="D255">
        <v>448</v>
      </c>
    </row>
    <row r="256" spans="1:4" x14ac:dyDescent="0.25">
      <c r="A256" s="8">
        <v>45840</v>
      </c>
      <c r="B256" s="8">
        <v>45842</v>
      </c>
      <c r="C256" t="str">
        <f>List!A$36</f>
        <v>Plum, g</v>
      </c>
      <c r="D256">
        <v>400</v>
      </c>
    </row>
    <row r="257" spans="1:4" x14ac:dyDescent="0.25">
      <c r="A257" s="8">
        <v>45841</v>
      </c>
      <c r="C257" t="str">
        <f>List!A$13</f>
        <v>Salt, g</v>
      </c>
      <c r="D257">
        <v>250</v>
      </c>
    </row>
    <row r="258" spans="1:4" x14ac:dyDescent="0.25">
      <c r="A258" s="8">
        <v>45842</v>
      </c>
      <c r="B258" s="8">
        <v>45849</v>
      </c>
      <c r="C258" t="str">
        <f>List!A$16</f>
        <v>Turmeric, g</v>
      </c>
      <c r="D258">
        <v>20</v>
      </c>
    </row>
    <row r="259" spans="1:4" x14ac:dyDescent="0.25">
      <c r="A259" s="8">
        <v>45844</v>
      </c>
      <c r="B259" s="8">
        <v>45846</v>
      </c>
      <c r="C259" t="str">
        <f>List!A$83</f>
        <v>Red bell pepper, g</v>
      </c>
      <c r="D259">
        <v>618</v>
      </c>
    </row>
    <row r="260" spans="1:4" x14ac:dyDescent="0.25">
      <c r="A260" s="8">
        <v>45844</v>
      </c>
      <c r="B260" s="8">
        <v>45846</v>
      </c>
      <c r="C260" t="str">
        <f>List!A$73</f>
        <v>Arugula 25 g
Swiss chard 25 g
Spinach 25 g</v>
      </c>
      <c r="D260">
        <v>9</v>
      </c>
    </row>
    <row r="261" spans="1:4" x14ac:dyDescent="0.25">
      <c r="A261" s="8">
        <v>45844</v>
      </c>
      <c r="B261" s="8">
        <v>45846</v>
      </c>
      <c r="C261" t="str">
        <f>List!A$76</f>
        <v>Iceberg 40 g
Radicchio 40 g
Kale 40 g</v>
      </c>
      <c r="D261">
        <v>4</v>
      </c>
    </row>
    <row r="262" spans="1:4" x14ac:dyDescent="0.25">
      <c r="A262" s="8">
        <v>45844</v>
      </c>
      <c r="B262" s="8">
        <v>45846</v>
      </c>
      <c r="C262" t="str">
        <f>List!A87</f>
        <v>Field pepper, g</v>
      </c>
      <c r="D262">
        <v>882</v>
      </c>
    </row>
    <row r="263" spans="1:4" x14ac:dyDescent="0.25">
      <c r="A263" s="8">
        <v>45844</v>
      </c>
      <c r="B263" s="8">
        <v>45849</v>
      </c>
      <c r="C263" t="str">
        <f>List!A$29</f>
        <v>Butternut squash, g</v>
      </c>
      <c r="D263">
        <v>944</v>
      </c>
    </row>
    <row r="264" spans="1:4" x14ac:dyDescent="0.25">
      <c r="A264" s="8">
        <v>45844</v>
      </c>
      <c r="B264" s="8">
        <v>45846</v>
      </c>
      <c r="C264" t="str">
        <f>List!A$66</f>
        <v>Broccoli, g</v>
      </c>
      <c r="D264">
        <v>468</v>
      </c>
    </row>
    <row r="265" spans="1:4" x14ac:dyDescent="0.25">
      <c r="A265" s="8">
        <v>45844</v>
      </c>
      <c r="B265" s="8">
        <v>45846</v>
      </c>
      <c r="C265" t="str">
        <f>List!A$30</f>
        <v>Zucchini, g</v>
      </c>
      <c r="D265">
        <v>1176</v>
      </c>
    </row>
    <row r="266" spans="1:4" x14ac:dyDescent="0.25">
      <c r="A266" s="8">
        <v>45844</v>
      </c>
      <c r="B266" s="8">
        <v>45846</v>
      </c>
      <c r="C266" t="str">
        <f>List!A$31</f>
        <v>Beetroot, g</v>
      </c>
      <c r="D266">
        <v>506</v>
      </c>
    </row>
    <row r="267" spans="1:4" x14ac:dyDescent="0.25">
      <c r="A267" s="8">
        <v>45843</v>
      </c>
      <c r="B267" s="8">
        <v>45843</v>
      </c>
      <c r="C267" t="str">
        <f>List!A$59</f>
        <v>Avocado, g</v>
      </c>
      <c r="D267">
        <v>140</v>
      </c>
    </row>
    <row r="268" spans="1:4" x14ac:dyDescent="0.25">
      <c r="A268" s="8">
        <v>45845</v>
      </c>
      <c r="B268" s="8">
        <v>45849</v>
      </c>
      <c r="C268" t="str">
        <f>List!A$62</f>
        <v>Garlic, g</v>
      </c>
      <c r="D268">
        <v>54</v>
      </c>
    </row>
    <row r="269" spans="1:4" x14ac:dyDescent="0.25">
      <c r="A269" s="8">
        <v>45844</v>
      </c>
      <c r="B269" s="8">
        <v>45848</v>
      </c>
      <c r="C269" t="str">
        <f>List!A88</f>
        <v>Lime, g</v>
      </c>
      <c r="D269">
        <v>226</v>
      </c>
    </row>
    <row r="270" spans="1:4" x14ac:dyDescent="0.25">
      <c r="A270" s="8">
        <v>45843</v>
      </c>
      <c r="B270" s="8">
        <v>45843</v>
      </c>
      <c r="C270" t="str">
        <f>List!A$61</f>
        <v>Cucumber, g</v>
      </c>
      <c r="D270">
        <v>220</v>
      </c>
    </row>
    <row r="271" spans="1:4" x14ac:dyDescent="0.25">
      <c r="A271" s="8">
        <v>45844</v>
      </c>
      <c r="B271" s="8">
        <v>45846</v>
      </c>
      <c r="C271" t="str">
        <f>List!A$80</f>
        <v>Brown tomato, g</v>
      </c>
      <c r="D271">
        <v>312</v>
      </c>
    </row>
    <row r="272" spans="1:4" x14ac:dyDescent="0.25">
      <c r="A272" s="8">
        <v>45844</v>
      </c>
      <c r="B272" s="8">
        <v>45846</v>
      </c>
      <c r="C272" t="str">
        <f>List!A$32</f>
        <v>Carrot, g</v>
      </c>
      <c r="D272">
        <v>636</v>
      </c>
    </row>
    <row r="273" spans="1:4" x14ac:dyDescent="0.25">
      <c r="A273" s="8">
        <v>45844</v>
      </c>
      <c r="B273" s="8">
        <v>45846</v>
      </c>
      <c r="C273" t="str">
        <f>List!A$36</f>
        <v>Plum, g</v>
      </c>
      <c r="D273">
        <v>416</v>
      </c>
    </row>
    <row r="274" spans="1:4" x14ac:dyDescent="0.25">
      <c r="A274" s="8">
        <v>45844</v>
      </c>
      <c r="B274" s="8">
        <v>45846</v>
      </c>
      <c r="C274" t="str">
        <f>List!A$81</f>
        <v>Red tomato, g</v>
      </c>
      <c r="D274">
        <v>296</v>
      </c>
    </row>
    <row r="275" spans="1:4" x14ac:dyDescent="0.25">
      <c r="A275" s="8">
        <v>45843</v>
      </c>
      <c r="B275" s="8">
        <v>45843</v>
      </c>
      <c r="C275" t="str">
        <f>List!A58</f>
        <v>Asian pear, g</v>
      </c>
      <c r="D275">
        <v>268</v>
      </c>
    </row>
    <row r="276" spans="1:4" x14ac:dyDescent="0.25">
      <c r="A276" s="8">
        <v>45844</v>
      </c>
      <c r="B276" s="8">
        <v>45846</v>
      </c>
      <c r="C276" t="str">
        <f>List!A$35</f>
        <v>Blueberry, g</v>
      </c>
      <c r="D276">
        <v>600</v>
      </c>
    </row>
    <row r="277" spans="1:4" x14ac:dyDescent="0.25">
      <c r="A277" s="8">
        <v>45844</v>
      </c>
      <c r="B277" s="8">
        <v>45846</v>
      </c>
      <c r="C277" t="str">
        <f>List!A$82</f>
        <v>Yellow cherry tomato, g</v>
      </c>
      <c r="D277">
        <v>250</v>
      </c>
    </row>
    <row r="278" spans="1:4" x14ac:dyDescent="0.25">
      <c r="A278" s="8">
        <v>45843</v>
      </c>
      <c r="B278" s="8">
        <v>45843</v>
      </c>
      <c r="C278" t="str">
        <f>List!A89</f>
        <v>Pine nuts, g</v>
      </c>
      <c r="D278">
        <v>40</v>
      </c>
    </row>
    <row r="279" spans="1:4" x14ac:dyDescent="0.25">
      <c r="A279" s="8">
        <v>45844</v>
      </c>
      <c r="B279" s="8">
        <v>45854</v>
      </c>
      <c r="C279" t="str">
        <f>List!A$24</f>
        <v>Flax seeds, g</v>
      </c>
      <c r="D279">
        <v>160</v>
      </c>
    </row>
    <row r="280" spans="1:4" x14ac:dyDescent="0.25">
      <c r="A280" s="8">
        <v>45844</v>
      </c>
      <c r="B280" s="8">
        <v>45847</v>
      </c>
      <c r="C280" t="str">
        <f>List!A$37</f>
        <v>Lemon, g</v>
      </c>
      <c r="D280">
        <v>290</v>
      </c>
    </row>
    <row r="281" spans="1:4" x14ac:dyDescent="0.25">
      <c r="A281" s="8">
        <v>45844</v>
      </c>
      <c r="B281" s="8">
        <v>45846</v>
      </c>
      <c r="C281" t="str">
        <f>List!A$67</f>
        <v>Basil, g</v>
      </c>
      <c r="D281">
        <v>300</v>
      </c>
    </row>
    <row r="282" spans="1:4" x14ac:dyDescent="0.25">
      <c r="A282" s="8">
        <v>45846</v>
      </c>
      <c r="B282" s="8">
        <v>45872</v>
      </c>
      <c r="C282" t="str">
        <f>List!A$39</f>
        <v>Black rice, g</v>
      </c>
      <c r="D282">
        <v>500</v>
      </c>
    </row>
    <row r="283" spans="1:4" x14ac:dyDescent="0.25">
      <c r="A283" s="8">
        <v>45847</v>
      </c>
      <c r="B283" s="8">
        <v>45849</v>
      </c>
      <c r="C283" t="str">
        <f>List!A$83</f>
        <v>Red bell pepper, g</v>
      </c>
      <c r="D283">
        <v>734</v>
      </c>
    </row>
    <row r="284" spans="1:4" x14ac:dyDescent="0.25">
      <c r="A284" s="8">
        <v>45847</v>
      </c>
      <c r="B284" s="8">
        <v>45849</v>
      </c>
      <c r="C284" t="str">
        <f>List!A$84</f>
        <v>Yellow bell pepper, g</v>
      </c>
      <c r="D284">
        <v>766</v>
      </c>
    </row>
    <row r="285" spans="1:4" x14ac:dyDescent="0.25">
      <c r="A285" s="8">
        <v>45847</v>
      </c>
      <c r="B285" s="8">
        <v>45849</v>
      </c>
      <c r="C285" t="str">
        <f>List!A$66</f>
        <v>Broccoli, g</v>
      </c>
      <c r="D285">
        <v>448</v>
      </c>
    </row>
    <row r="286" spans="1:4" x14ac:dyDescent="0.25">
      <c r="A286" s="8">
        <v>45848</v>
      </c>
      <c r="B286" s="8">
        <v>45848</v>
      </c>
      <c r="C286" t="str">
        <f>List!A$41</f>
        <v>Radish, g</v>
      </c>
      <c r="D286">
        <v>114</v>
      </c>
    </row>
    <row r="287" spans="1:4" x14ac:dyDescent="0.25">
      <c r="A287" s="8">
        <v>45847</v>
      </c>
      <c r="B287" s="8">
        <v>45849</v>
      </c>
      <c r="C287" t="str">
        <f>List!A$76</f>
        <v>Iceberg 40 g
Radicchio 40 g
Kale 40 g</v>
      </c>
      <c r="D287">
        <v>1</v>
      </c>
    </row>
    <row r="288" spans="1:4" x14ac:dyDescent="0.25">
      <c r="A288" s="8">
        <v>45847</v>
      </c>
      <c r="B288" s="8">
        <v>45849</v>
      </c>
      <c r="C288" t="str">
        <f>List!A$75</f>
        <v>Iceberg 32 g
Kale 32 g
Spinach 32 g
Radicchio 32 g</v>
      </c>
      <c r="D288">
        <v>8</v>
      </c>
    </row>
    <row r="289" spans="1:4" x14ac:dyDescent="0.25">
      <c r="A289" s="8">
        <v>45847</v>
      </c>
      <c r="B289" s="8">
        <v>45849</v>
      </c>
      <c r="C289" t="str">
        <f>List!A$32</f>
        <v>Carrot, g</v>
      </c>
      <c r="D289">
        <v>728</v>
      </c>
    </row>
    <row r="290" spans="1:4" x14ac:dyDescent="0.25">
      <c r="A290" s="8">
        <v>45848</v>
      </c>
      <c r="B290" s="8">
        <v>45848</v>
      </c>
      <c r="C290" t="str">
        <f>List!A$67</f>
        <v>Basil, g</v>
      </c>
      <c r="D290">
        <v>100</v>
      </c>
    </row>
    <row r="291" spans="1:4" x14ac:dyDescent="0.25">
      <c r="A291" s="8">
        <v>45847</v>
      </c>
      <c r="B291" s="8">
        <v>45849</v>
      </c>
      <c r="C291" t="str">
        <f>List!A$30</f>
        <v>Zucchini, g</v>
      </c>
      <c r="D291">
        <v>836</v>
      </c>
    </row>
    <row r="292" spans="1:4" x14ac:dyDescent="0.25">
      <c r="A292" s="8">
        <v>45847</v>
      </c>
      <c r="B292" s="8">
        <v>45849</v>
      </c>
      <c r="C292" t="str">
        <f>List!A$82</f>
        <v>Yellow cherry tomato, g</v>
      </c>
      <c r="D292">
        <v>250</v>
      </c>
    </row>
    <row r="293" spans="1:4" x14ac:dyDescent="0.25">
      <c r="A293" s="8">
        <v>45847</v>
      </c>
      <c r="B293" s="8">
        <v>45849</v>
      </c>
      <c r="C293" t="str">
        <f>List!A$36</f>
        <v>Plum, g</v>
      </c>
      <c r="D293">
        <f>476*7/10</f>
        <v>333.2</v>
      </c>
    </row>
    <row r="294" spans="1:4" x14ac:dyDescent="0.25">
      <c r="A294" s="8">
        <v>45851</v>
      </c>
      <c r="B294" s="8">
        <v>45859</v>
      </c>
      <c r="C294" t="str">
        <f>List!A$62</f>
        <v>Garlic, g</v>
      </c>
      <c r="D294">
        <v>116</v>
      </c>
    </row>
    <row r="295" spans="1:4" x14ac:dyDescent="0.25">
      <c r="A295" s="8">
        <v>45847</v>
      </c>
      <c r="B295" s="8">
        <v>45849</v>
      </c>
      <c r="C295" t="str">
        <f>List!A$31</f>
        <v>Beetroot, g</v>
      </c>
      <c r="D295">
        <v>460</v>
      </c>
    </row>
    <row r="296" spans="1:4" x14ac:dyDescent="0.25">
      <c r="A296" s="8">
        <v>45847</v>
      </c>
      <c r="B296" s="8">
        <v>45849</v>
      </c>
      <c r="C296" t="str">
        <f>List!A$35</f>
        <v>Blueberry, g</v>
      </c>
      <c r="D296">
        <f>300+3*125</f>
        <v>675</v>
      </c>
    </row>
    <row r="297" spans="1:4" x14ac:dyDescent="0.25">
      <c r="A297" s="8">
        <v>45848</v>
      </c>
      <c r="B297" s="8">
        <v>45849</v>
      </c>
      <c r="C297" t="str">
        <f>List!A$37</f>
        <v>Lemon, g</v>
      </c>
      <c r="D297">
        <v>150</v>
      </c>
    </row>
    <row r="298" spans="1:4" x14ac:dyDescent="0.25">
      <c r="A298" s="8">
        <v>45847</v>
      </c>
      <c r="B298" s="8">
        <v>45849</v>
      </c>
      <c r="C298" t="str">
        <f>List!A$81</f>
        <v>Red tomato, g</v>
      </c>
      <c r="D298">
        <v>600</v>
      </c>
    </row>
    <row r="299" spans="1:4" x14ac:dyDescent="0.25">
      <c r="A299" s="8">
        <v>45847</v>
      </c>
      <c r="B299" s="8">
        <v>45856</v>
      </c>
      <c r="C299" t="str">
        <f>List!A$12</f>
        <v>Chia seeds, g</v>
      </c>
      <c r="D299">
        <v>150</v>
      </c>
    </row>
    <row r="300" spans="1:4" x14ac:dyDescent="0.25">
      <c r="A300" s="8">
        <v>45851</v>
      </c>
      <c r="B300" s="8">
        <v>45853</v>
      </c>
      <c r="C300" t="str">
        <f>List!A$30</f>
        <v>Zucchini, g</v>
      </c>
      <c r="D300">
        <v>886</v>
      </c>
    </row>
    <row r="301" spans="1:4" x14ac:dyDescent="0.25">
      <c r="A301" s="8">
        <v>45848</v>
      </c>
      <c r="B301" s="8">
        <v>45850</v>
      </c>
      <c r="C301" t="str">
        <f>List!A$61</f>
        <v>Cucumber, g</v>
      </c>
      <c r="D301">
        <v>500</v>
      </c>
    </row>
    <row r="302" spans="1:4" x14ac:dyDescent="0.25">
      <c r="A302" s="8">
        <v>45848</v>
      </c>
      <c r="B302" s="8">
        <v>45848</v>
      </c>
      <c r="C302" t="str">
        <f>List!A10</f>
        <v>Parsley, g</v>
      </c>
      <c r="D302">
        <v>42</v>
      </c>
    </row>
    <row r="303" spans="1:4" x14ac:dyDescent="0.25">
      <c r="A303" s="8">
        <v>45848</v>
      </c>
      <c r="B303" s="8">
        <v>45848</v>
      </c>
      <c r="C303" t="str">
        <f>List!A90</f>
        <v>Dill, g</v>
      </c>
      <c r="D303">
        <v>30</v>
      </c>
    </row>
    <row r="304" spans="1:4" x14ac:dyDescent="0.25">
      <c r="A304" s="8">
        <v>45849</v>
      </c>
      <c r="B304" s="8">
        <v>45861</v>
      </c>
      <c r="C304" t="str">
        <f>List!A$28</f>
        <v>Beef broth, g</v>
      </c>
      <c r="D304">
        <v>150</v>
      </c>
    </row>
    <row r="305" spans="1:4" x14ac:dyDescent="0.25">
      <c r="A305" s="8">
        <v>45851</v>
      </c>
      <c r="B305" s="8">
        <v>45857</v>
      </c>
      <c r="C305" t="str">
        <f>List!A$16</f>
        <v>Turmeric, g</v>
      </c>
      <c r="D305">
        <v>20</v>
      </c>
    </row>
    <row r="306" spans="1:4" x14ac:dyDescent="0.25">
      <c r="A306" s="8">
        <v>45851</v>
      </c>
      <c r="B306" s="8">
        <v>45853</v>
      </c>
      <c r="C306" t="str">
        <f>List!A$83</f>
        <v>Red bell pepper, g</v>
      </c>
      <c r="D306">
        <v>1728</v>
      </c>
    </row>
    <row r="307" spans="1:4" x14ac:dyDescent="0.25">
      <c r="A307" s="8">
        <v>45851</v>
      </c>
      <c r="B307" s="8">
        <v>45853</v>
      </c>
      <c r="C307" t="str">
        <f>List!A$32</f>
        <v>Carrot, g</v>
      </c>
      <c r="D307">
        <v>664</v>
      </c>
    </row>
    <row r="308" spans="1:4" x14ac:dyDescent="0.25">
      <c r="A308" s="8">
        <v>45851</v>
      </c>
      <c r="B308" s="8">
        <v>45853</v>
      </c>
      <c r="C308" t="str">
        <f>List!A$31</f>
        <v>Beetroot, g</v>
      </c>
      <c r="D308">
        <v>512</v>
      </c>
    </row>
    <row r="309" spans="1:4" x14ac:dyDescent="0.25">
      <c r="A309" s="8">
        <v>45851</v>
      </c>
      <c r="B309" s="8">
        <v>45853</v>
      </c>
      <c r="C309" t="str">
        <f>List!A$41</f>
        <v>Radish, g</v>
      </c>
      <c r="D309">
        <v>256</v>
      </c>
    </row>
    <row r="310" spans="1:4" x14ac:dyDescent="0.25">
      <c r="A310" s="8">
        <v>45851</v>
      </c>
      <c r="B310" s="8">
        <v>45853</v>
      </c>
      <c r="C310" t="str">
        <f>List!A$76</f>
        <v>Iceberg 40 g
Radicchio 40 g
Kale 40 g</v>
      </c>
      <c r="D310">
        <v>1</v>
      </c>
    </row>
    <row r="311" spans="1:4" x14ac:dyDescent="0.25">
      <c r="A311" s="8">
        <v>45851</v>
      </c>
      <c r="B311" s="8">
        <v>45853</v>
      </c>
      <c r="C311" t="str">
        <f>List!A$75</f>
        <v>Iceberg 32 g
Kale 32 g
Spinach 32 g
Radicchio 32 g</v>
      </c>
      <c r="D311">
        <v>8</v>
      </c>
    </row>
    <row r="312" spans="1:4" x14ac:dyDescent="0.25">
      <c r="A312" s="8">
        <v>45851</v>
      </c>
      <c r="B312" s="8">
        <v>45853</v>
      </c>
      <c r="C312" t="str">
        <f>List!A$77</f>
        <v>Arugula 17 g
Swiss chard 17 g
Spinach 17 g</v>
      </c>
      <c r="D312">
        <v>3</v>
      </c>
    </row>
    <row r="313" spans="1:4" x14ac:dyDescent="0.25">
      <c r="A313" s="8">
        <v>45851</v>
      </c>
      <c r="B313" s="8">
        <v>45853</v>
      </c>
      <c r="C313" t="str">
        <f>List!A$73</f>
        <v>Arugula 25 g
Swiss chard 25 g
Spinach 25 g</v>
      </c>
      <c r="D313">
        <v>3</v>
      </c>
    </row>
    <row r="314" spans="1:4" x14ac:dyDescent="0.25">
      <c r="A314" s="8">
        <v>45851</v>
      </c>
      <c r="B314" s="8">
        <v>45853</v>
      </c>
      <c r="C314" t="str">
        <f>List!A$36</f>
        <v>Plum, g</v>
      </c>
      <c r="D314">
        <f>548*10/12</f>
        <v>456.66666666666669</v>
      </c>
    </row>
    <row r="315" spans="1:4" x14ac:dyDescent="0.25">
      <c r="A315" s="8">
        <v>45851</v>
      </c>
      <c r="B315" s="8">
        <v>45853</v>
      </c>
      <c r="C315" t="str">
        <f>List!A$81</f>
        <v>Red tomato, g</v>
      </c>
      <c r="D315">
        <v>302</v>
      </c>
    </row>
    <row r="316" spans="1:4" x14ac:dyDescent="0.25">
      <c r="A316" s="8">
        <v>45851</v>
      </c>
      <c r="B316" s="8">
        <v>45854</v>
      </c>
      <c r="C316" t="str">
        <f>List!A$37</f>
        <v>Lemon, g</v>
      </c>
      <c r="D316">
        <v>306</v>
      </c>
    </row>
    <row r="317" spans="1:4" x14ac:dyDescent="0.25">
      <c r="A317" s="8">
        <v>45850</v>
      </c>
      <c r="B317" s="8">
        <v>45857</v>
      </c>
      <c r="C317" t="str">
        <f>List!A$59</f>
        <v>Avocado, g</v>
      </c>
      <c r="D317">
        <v>280</v>
      </c>
    </row>
    <row r="318" spans="1:4" x14ac:dyDescent="0.25">
      <c r="A318" s="8">
        <v>45851</v>
      </c>
      <c r="B318" s="8">
        <v>45853</v>
      </c>
      <c r="C318" t="str">
        <f>List!A$82</f>
        <v>Yellow cherry tomato, g</v>
      </c>
      <c r="D318">
        <v>200</v>
      </c>
    </row>
    <row r="319" spans="1:4" x14ac:dyDescent="0.25">
      <c r="A319" s="8">
        <v>45851</v>
      </c>
      <c r="B319" s="8">
        <v>45853</v>
      </c>
      <c r="C319" t="str">
        <f>List!A$85</f>
        <v>Red cherry tomato, g</v>
      </c>
      <c r="D319">
        <v>200</v>
      </c>
    </row>
    <row r="320" spans="1:4" x14ac:dyDescent="0.25">
      <c r="A320" s="8">
        <v>45851</v>
      </c>
      <c r="B320" s="8">
        <v>45853</v>
      </c>
      <c r="C320" t="str">
        <f>List!A$35</f>
        <v>Blueberry, g</v>
      </c>
      <c r="D320">
        <v>600</v>
      </c>
    </row>
    <row r="321" spans="1:4" x14ac:dyDescent="0.25">
      <c r="A321" s="8">
        <v>45852</v>
      </c>
      <c r="B321" s="8">
        <v>45868</v>
      </c>
      <c r="C321" t="str">
        <f>List!A$78</f>
        <v>Vinegar, ml</v>
      </c>
      <c r="D321">
        <v>250</v>
      </c>
    </row>
    <row r="322" spans="1:4" x14ac:dyDescent="0.25">
      <c r="A322" s="8">
        <v>45678</v>
      </c>
      <c r="B322" s="8">
        <v>45852</v>
      </c>
      <c r="C322" t="str">
        <f>List!A$8</f>
        <v>Ceylon cinnamon, g</v>
      </c>
      <c r="D322">
        <v>59</v>
      </c>
    </row>
    <row r="323" spans="1:4" x14ac:dyDescent="0.25">
      <c r="A323" s="8">
        <v>45853</v>
      </c>
      <c r="C323" t="str">
        <f>List!A$8</f>
        <v>Ceylon cinnamon, g</v>
      </c>
      <c r="D323">
        <v>59</v>
      </c>
    </row>
    <row r="324" spans="1:4" x14ac:dyDescent="0.25">
      <c r="A324" s="8">
        <v>45854</v>
      </c>
      <c r="B324" s="8">
        <v>45856</v>
      </c>
      <c r="C324" t="str">
        <f>List!A$73</f>
        <v>Arugula 25 g
Swiss chard 25 g
Spinach 25 g</v>
      </c>
      <c r="D324">
        <v>1</v>
      </c>
    </row>
    <row r="325" spans="1:4" x14ac:dyDescent="0.25">
      <c r="A325" s="8">
        <v>45854</v>
      </c>
      <c r="B325" s="8">
        <v>45856</v>
      </c>
      <c r="C325" t="str">
        <f>List!A$74</f>
        <v>Arugula 25 g
Swiss chard 25 g</v>
      </c>
      <c r="D325">
        <v>7</v>
      </c>
    </row>
    <row r="326" spans="1:4" x14ac:dyDescent="0.25">
      <c r="A326" s="8">
        <v>45854</v>
      </c>
      <c r="B326" s="8">
        <v>45856</v>
      </c>
      <c r="C326" t="str">
        <f>List!A$76</f>
        <v>Iceberg 40 g
Radicchio 40 g
Kale 40 g</v>
      </c>
      <c r="D326">
        <v>1</v>
      </c>
    </row>
    <row r="327" spans="1:4" x14ac:dyDescent="0.25">
      <c r="A327" s="8">
        <v>45854</v>
      </c>
      <c r="B327" s="8">
        <v>45856</v>
      </c>
      <c r="C327" t="str">
        <f>List!A$75</f>
        <v>Iceberg 32 g
Kale 32 g
Spinach 32 g
Radicchio 32 g</v>
      </c>
      <c r="D327">
        <v>8</v>
      </c>
    </row>
    <row r="328" spans="1:4" x14ac:dyDescent="0.25">
      <c r="A328" s="8">
        <v>45853</v>
      </c>
      <c r="B328" s="8">
        <v>45856</v>
      </c>
      <c r="C328" t="str">
        <f>List!A$66</f>
        <v>Broccoli, g</v>
      </c>
      <c r="D328">
        <v>960</v>
      </c>
    </row>
    <row r="329" spans="1:4" x14ac:dyDescent="0.25">
      <c r="A329" s="8">
        <v>45854</v>
      </c>
      <c r="B329" s="8">
        <v>45856</v>
      </c>
      <c r="C329" t="str">
        <f>List!A$83</f>
        <v>Red bell pepper, g</v>
      </c>
      <c r="D329">
        <v>1408</v>
      </c>
    </row>
    <row r="330" spans="1:4" x14ac:dyDescent="0.25">
      <c r="A330" s="8">
        <v>45853</v>
      </c>
      <c r="B330" s="8">
        <v>45856</v>
      </c>
      <c r="C330" t="str">
        <f>List!A$29</f>
        <v>Butternut squash, g</v>
      </c>
      <c r="D330">
        <v>1136</v>
      </c>
    </row>
    <row r="331" spans="1:4" x14ac:dyDescent="0.25">
      <c r="A331" s="8">
        <v>45854</v>
      </c>
      <c r="B331" s="8">
        <v>45856</v>
      </c>
      <c r="C331" t="str">
        <f>List!A$81</f>
        <v>Red tomato, g</v>
      </c>
      <c r="D331">
        <v>284</v>
      </c>
    </row>
    <row r="332" spans="1:4" x14ac:dyDescent="0.25">
      <c r="A332" s="8">
        <v>45854</v>
      </c>
      <c r="B332" s="8">
        <v>45856</v>
      </c>
      <c r="C332" t="str">
        <f>List!A$82</f>
        <v>Yellow cherry tomato, g</v>
      </c>
      <c r="D332">
        <v>250</v>
      </c>
    </row>
    <row r="333" spans="1:4" x14ac:dyDescent="0.25">
      <c r="A333" s="8">
        <v>45854</v>
      </c>
      <c r="B333" s="8">
        <v>45856</v>
      </c>
      <c r="C333" t="str">
        <f>List!A$85</f>
        <v>Red cherry tomato, g</v>
      </c>
      <c r="D333">
        <v>250</v>
      </c>
    </row>
    <row r="334" spans="1:4" x14ac:dyDescent="0.25">
      <c r="A334" s="8">
        <v>45854</v>
      </c>
      <c r="B334" s="8">
        <v>45856</v>
      </c>
      <c r="C334" t="str">
        <f>List!A$35</f>
        <v>Blueberry, g</v>
      </c>
      <c r="D334">
        <v>600</v>
      </c>
    </row>
    <row r="335" spans="1:4" x14ac:dyDescent="0.25">
      <c r="A335" s="8">
        <v>45854</v>
      </c>
      <c r="B335" s="8">
        <v>45856</v>
      </c>
      <c r="C335" t="str">
        <f>List!A$36</f>
        <v>Plum, g</v>
      </c>
      <c r="D335">
        <f>(260+312)*9/11</f>
        <v>468</v>
      </c>
    </row>
    <row r="336" spans="1:4" x14ac:dyDescent="0.25">
      <c r="A336" s="8">
        <v>45854</v>
      </c>
      <c r="B336" s="8">
        <v>45856</v>
      </c>
      <c r="C336" t="str">
        <f>List!A$31</f>
        <v>Beetroot, g</v>
      </c>
      <c r="D336">
        <v>458</v>
      </c>
    </row>
    <row r="337" spans="1:4" x14ac:dyDescent="0.25">
      <c r="A337" s="8">
        <v>45854</v>
      </c>
      <c r="B337" s="8">
        <v>45856</v>
      </c>
      <c r="C337" t="str">
        <f>List!A$41</f>
        <v>Radish, g</v>
      </c>
      <c r="D337">
        <v>200</v>
      </c>
    </row>
    <row r="338" spans="1:4" x14ac:dyDescent="0.25">
      <c r="A338" s="8">
        <v>45854</v>
      </c>
      <c r="B338" s="8">
        <v>45856</v>
      </c>
      <c r="C338" t="str">
        <f>List!A$30</f>
        <v>Zucchini, g</v>
      </c>
      <c r="D338">
        <v>1090</v>
      </c>
    </row>
    <row r="339" spans="1:4" x14ac:dyDescent="0.25">
      <c r="A339" s="8">
        <v>45855</v>
      </c>
      <c r="B339" s="8">
        <v>45856</v>
      </c>
      <c r="C339" t="str">
        <f>List!A$37</f>
        <v>Lemon, g</v>
      </c>
      <c r="D339">
        <v>158</v>
      </c>
    </row>
    <row r="340" spans="1:4" x14ac:dyDescent="0.25">
      <c r="A340" s="8">
        <v>45854</v>
      </c>
      <c r="B340" s="8">
        <v>45856</v>
      </c>
      <c r="C340" t="str">
        <f>List!A$32</f>
        <v>Carrot, g</v>
      </c>
      <c r="D340">
        <v>748</v>
      </c>
    </row>
    <row r="341" spans="1:4" x14ac:dyDescent="0.25">
      <c r="A341" s="8">
        <v>45855</v>
      </c>
      <c r="B341" s="8">
        <v>45875</v>
      </c>
      <c r="C341" t="str">
        <f>List!A$24</f>
        <v>Flax seeds, g</v>
      </c>
      <c r="D341">
        <v>450</v>
      </c>
    </row>
    <row r="342" spans="1:4" x14ac:dyDescent="0.25">
      <c r="A342" s="2">
        <v>45694</v>
      </c>
      <c r="B342" s="8">
        <v>45855</v>
      </c>
      <c r="C342" t="str">
        <f>List!A$21</f>
        <v>Cocoa powder, g</v>
      </c>
      <c r="D342">
        <f>340*1</f>
        <v>340</v>
      </c>
    </row>
    <row r="343" spans="1:4" x14ac:dyDescent="0.25">
      <c r="A343" s="8">
        <v>45856</v>
      </c>
      <c r="C343" t="str">
        <f>List!A$21</f>
        <v>Cocoa powder, g</v>
      </c>
      <c r="D343">
        <v>340</v>
      </c>
    </row>
    <row r="344" spans="1:4" x14ac:dyDescent="0.25">
      <c r="A344" s="8">
        <v>45858</v>
      </c>
      <c r="B344" s="8">
        <v>45857</v>
      </c>
      <c r="C344" t="str">
        <f>List!A$12</f>
        <v>Chia seeds, g</v>
      </c>
      <c r="D344">
        <v>150</v>
      </c>
    </row>
    <row r="345" spans="1:4" x14ac:dyDescent="0.25">
      <c r="A345" s="8">
        <v>45858</v>
      </c>
      <c r="B345" s="8">
        <v>45879</v>
      </c>
      <c r="C345" t="str">
        <f>List!A$2</f>
        <v>Hemp protein, g</v>
      </c>
      <c r="D345">
        <v>1000</v>
      </c>
    </row>
    <row r="346" spans="1:4" x14ac:dyDescent="0.25">
      <c r="A346" s="8">
        <v>45858</v>
      </c>
      <c r="B346" s="8">
        <v>45863</v>
      </c>
      <c r="C346" t="str">
        <f>List!A$29</f>
        <v>Butternut squash, g</v>
      </c>
      <c r="D346">
        <v>1568</v>
      </c>
    </row>
    <row r="347" spans="1:4" x14ac:dyDescent="0.25">
      <c r="A347" s="8">
        <v>45858</v>
      </c>
      <c r="B347" s="8">
        <v>45860</v>
      </c>
      <c r="C347" t="str">
        <f>List!A$91</f>
        <v>Romaine lettuce, g</v>
      </c>
      <c r="D347">
        <f>6*100</f>
        <v>600</v>
      </c>
    </row>
    <row r="348" spans="1:4" x14ac:dyDescent="0.25">
      <c r="A348" s="8">
        <v>45858</v>
      </c>
      <c r="B348" s="8">
        <v>45860</v>
      </c>
      <c r="C348" t="str">
        <f>List!A92</f>
        <v>Butter lettuce, g</v>
      </c>
      <c r="D348">
        <f>6*200</f>
        <v>1200</v>
      </c>
    </row>
    <row r="349" spans="1:4" x14ac:dyDescent="0.25">
      <c r="A349" s="8">
        <v>45858</v>
      </c>
      <c r="B349" s="8">
        <v>45860</v>
      </c>
      <c r="C349" t="str">
        <f>List!A$67</f>
        <v>Basil, g</v>
      </c>
      <c r="D349">
        <f>50*6</f>
        <v>300</v>
      </c>
    </row>
    <row r="350" spans="1:4" x14ac:dyDescent="0.25">
      <c r="A350" s="8">
        <v>45858</v>
      </c>
      <c r="B350" s="8">
        <v>45860</v>
      </c>
      <c r="C350" t="str">
        <f>List!A93</f>
        <v>Leaf lettuce, g</v>
      </c>
      <c r="D350">
        <f>3*100</f>
        <v>300</v>
      </c>
    </row>
    <row r="351" spans="1:4" x14ac:dyDescent="0.25">
      <c r="A351" s="8">
        <v>45858</v>
      </c>
      <c r="B351" s="8">
        <v>45860</v>
      </c>
      <c r="C351" t="str">
        <f>List!A$35</f>
        <v>Blueberry, g</v>
      </c>
      <c r="D351">
        <f>5*125</f>
        <v>625</v>
      </c>
    </row>
    <row r="352" spans="1:4" x14ac:dyDescent="0.25">
      <c r="A352" s="8">
        <v>45858</v>
      </c>
      <c r="B352" s="8">
        <v>45860</v>
      </c>
      <c r="C352" t="str">
        <f>List!A$64</f>
        <v>Raspberry, g</v>
      </c>
      <c r="D352">
        <f>5*125</f>
        <v>625</v>
      </c>
    </row>
    <row r="353" spans="1:4" x14ac:dyDescent="0.25">
      <c r="A353" s="8">
        <v>45858</v>
      </c>
      <c r="B353" s="8">
        <v>45860</v>
      </c>
      <c r="C353" t="str">
        <f>List!A$66</f>
        <v>Broccoli, g</v>
      </c>
      <c r="D353">
        <v>886</v>
      </c>
    </row>
    <row r="354" spans="1:4" x14ac:dyDescent="0.25">
      <c r="A354" s="8">
        <v>45858</v>
      </c>
      <c r="B354" s="8">
        <v>45860</v>
      </c>
      <c r="C354" t="str">
        <f>List!A$83</f>
        <v>Red bell pepper, g</v>
      </c>
      <c r="D354">
        <v>738</v>
      </c>
    </row>
    <row r="355" spans="1:4" x14ac:dyDescent="0.25">
      <c r="A355" s="8">
        <v>45858</v>
      </c>
      <c r="B355" s="8">
        <v>45860</v>
      </c>
      <c r="C355" t="str">
        <f>List!A$82</f>
        <v>Yellow cherry tomato, g</v>
      </c>
      <c r="D355">
        <v>250</v>
      </c>
    </row>
    <row r="356" spans="1:4" x14ac:dyDescent="0.25">
      <c r="A356" s="8">
        <v>45858</v>
      </c>
      <c r="B356" s="8">
        <v>45860</v>
      </c>
      <c r="C356" t="str">
        <f>List!A$85</f>
        <v>Red cherry tomato, g</v>
      </c>
      <c r="D356">
        <v>250</v>
      </c>
    </row>
    <row r="357" spans="1:4" x14ac:dyDescent="0.25">
      <c r="A357" s="8">
        <v>45858</v>
      </c>
      <c r="B357" s="8">
        <v>45860</v>
      </c>
      <c r="C357" t="str">
        <f>List!A$84</f>
        <v>Yellow bell pepper, g</v>
      </c>
      <c r="D357">
        <v>904</v>
      </c>
    </row>
    <row r="358" spans="1:4" x14ac:dyDescent="0.25">
      <c r="A358" s="8">
        <v>45858</v>
      </c>
      <c r="B358" s="8">
        <v>45860</v>
      </c>
      <c r="C358" t="str">
        <f>List!A$41</f>
        <v>Radish, g</v>
      </c>
      <c r="D358">
        <v>160</v>
      </c>
    </row>
    <row r="359" spans="1:4" x14ac:dyDescent="0.25">
      <c r="A359" s="8">
        <v>45857</v>
      </c>
      <c r="B359" s="8">
        <v>45857</v>
      </c>
      <c r="C359" t="str">
        <f>List!A$94</f>
        <v>Sauerkraut, g</v>
      </c>
      <c r="D359">
        <v>175</v>
      </c>
    </row>
    <row r="360" spans="1:4" x14ac:dyDescent="0.25">
      <c r="A360" s="8">
        <v>45860</v>
      </c>
      <c r="B360" s="8">
        <v>45870</v>
      </c>
      <c r="C360" t="str">
        <f>List!A$62</f>
        <v>Garlic, g</v>
      </c>
      <c r="D360">
        <v>94</v>
      </c>
    </row>
    <row r="361" spans="1:4" x14ac:dyDescent="0.25">
      <c r="A361" s="8">
        <v>45857</v>
      </c>
      <c r="B361" s="8">
        <v>45857</v>
      </c>
      <c r="C361" t="str">
        <f>List!A$61</f>
        <v>Cucumber, g</v>
      </c>
      <c r="D361">
        <v>286</v>
      </c>
    </row>
    <row r="362" spans="1:4" x14ac:dyDescent="0.25">
      <c r="A362" s="8">
        <v>45858</v>
      </c>
      <c r="B362" s="8">
        <v>45860</v>
      </c>
      <c r="C362" t="str">
        <f>List!A$36</f>
        <v>Plum, g</v>
      </c>
      <c r="D362">
        <f>678*10/12</f>
        <v>565</v>
      </c>
    </row>
    <row r="363" spans="1:4" x14ac:dyDescent="0.25">
      <c r="A363" s="8">
        <v>45858</v>
      </c>
      <c r="B363" s="8">
        <v>45860</v>
      </c>
      <c r="C363" t="str">
        <f>List!A$30</f>
        <v>Zucchini, g</v>
      </c>
      <c r="D363">
        <v>1168</v>
      </c>
    </row>
    <row r="364" spans="1:4" x14ac:dyDescent="0.25">
      <c r="A364" s="8">
        <v>45858</v>
      </c>
      <c r="B364" s="8">
        <v>45860</v>
      </c>
      <c r="C364" t="str">
        <f>List!A$32</f>
        <v>Carrot, g</v>
      </c>
      <c r="D364">
        <v>716</v>
      </c>
    </row>
    <row r="365" spans="1:4" x14ac:dyDescent="0.25">
      <c r="A365" s="8">
        <v>45858</v>
      </c>
      <c r="B365" s="8">
        <v>45860</v>
      </c>
      <c r="C365" t="str">
        <f>List!A$81</f>
        <v>Red tomato, g</v>
      </c>
      <c r="D365">
        <v>572</v>
      </c>
    </row>
    <row r="366" spans="1:4" x14ac:dyDescent="0.25">
      <c r="A366" s="8">
        <v>45858</v>
      </c>
      <c r="B366" s="8">
        <v>45860</v>
      </c>
      <c r="C366" t="str">
        <f>List!A$31</f>
        <v>Beetroot, g</v>
      </c>
      <c r="D366">
        <v>566</v>
      </c>
    </row>
    <row r="367" spans="1:4" x14ac:dyDescent="0.25">
      <c r="A367" s="8">
        <v>45857</v>
      </c>
      <c r="B367" s="8">
        <v>45857</v>
      </c>
      <c r="C367" t="str">
        <f>List!A$70</f>
        <v>Eggplant, g</v>
      </c>
      <c r="D367">
        <v>220</v>
      </c>
    </row>
    <row r="368" spans="1:4" x14ac:dyDescent="0.25">
      <c r="A368" s="8">
        <v>45858</v>
      </c>
      <c r="B368" s="8">
        <v>45861</v>
      </c>
      <c r="C368" t="str">
        <f>List!A$37</f>
        <v>Lemon, g</v>
      </c>
      <c r="D368">
        <v>284</v>
      </c>
    </row>
    <row r="369" spans="1:4" x14ac:dyDescent="0.25">
      <c r="A369" s="8">
        <v>45858</v>
      </c>
      <c r="B369" s="8">
        <v>45868</v>
      </c>
      <c r="C369" t="str">
        <f>List!A$12</f>
        <v>Chia seeds, g</v>
      </c>
      <c r="D369">
        <v>150</v>
      </c>
    </row>
    <row r="370" spans="1:4" x14ac:dyDescent="0.25">
      <c r="A370" s="8">
        <v>45858</v>
      </c>
      <c r="B370" s="8">
        <v>45865</v>
      </c>
      <c r="C370" t="str">
        <f>List!A$16</f>
        <v>Turmeric, g</v>
      </c>
      <c r="D370">
        <v>20</v>
      </c>
    </row>
    <row r="371" spans="1:4" x14ac:dyDescent="0.25">
      <c r="A371" s="8">
        <v>45859</v>
      </c>
      <c r="C371" t="str">
        <f>List!A$43</f>
        <v>Oat, g</v>
      </c>
      <c r="D371">
        <v>600</v>
      </c>
    </row>
    <row r="372" spans="1:4" x14ac:dyDescent="0.25">
      <c r="A372" s="8">
        <v>45861</v>
      </c>
      <c r="B372" s="8">
        <v>45863</v>
      </c>
      <c r="C372" t="str">
        <f>List!A$74</f>
        <v>Arugula 25 g
Swiss chard 25 g</v>
      </c>
      <c r="D372">
        <v>7</v>
      </c>
    </row>
    <row r="373" spans="1:4" x14ac:dyDescent="0.25">
      <c r="A373" s="8">
        <v>45861</v>
      </c>
      <c r="B373" s="8">
        <v>45863</v>
      </c>
      <c r="C373" t="str">
        <f>List!A$76</f>
        <v>Iceberg 40 g
Radicchio 40 g
Kale 40 g</v>
      </c>
      <c r="D373">
        <v>2</v>
      </c>
    </row>
    <row r="374" spans="1:4" x14ac:dyDescent="0.25">
      <c r="A374" s="8">
        <v>45861</v>
      </c>
      <c r="B374" s="8">
        <v>45863</v>
      </c>
      <c r="C374" t="str">
        <f>List!A$75</f>
        <v>Iceberg 32 g
Kale 32 g
Spinach 32 g
Radicchio 32 g</v>
      </c>
      <c r="D374">
        <v>7</v>
      </c>
    </row>
    <row r="375" spans="1:4" x14ac:dyDescent="0.25">
      <c r="A375" s="8">
        <v>45861</v>
      </c>
      <c r="B375" s="8">
        <v>45863</v>
      </c>
      <c r="C375" t="str">
        <f>List!A$77</f>
        <v>Arugula 17 g
Swiss chard 17 g
Spinach 17 g</v>
      </c>
      <c r="D375">
        <v>2</v>
      </c>
    </row>
    <row r="376" spans="1:4" x14ac:dyDescent="0.25">
      <c r="A376" s="8">
        <v>45861</v>
      </c>
      <c r="B376" s="8">
        <v>45865</v>
      </c>
      <c r="C376" t="str">
        <f>List!A$30</f>
        <v>Zucchini, g</v>
      </c>
      <c r="D376">
        <v>1098</v>
      </c>
    </row>
    <row r="377" spans="1:4" x14ac:dyDescent="0.25">
      <c r="A377" s="8">
        <v>45861</v>
      </c>
      <c r="B377" s="8">
        <v>45863</v>
      </c>
      <c r="C377" t="str">
        <f>List!A$35</f>
        <v>Blueberry, g</v>
      </c>
      <c r="D377">
        <f>5*125</f>
        <v>625</v>
      </c>
    </row>
    <row r="378" spans="1:4" x14ac:dyDescent="0.25">
      <c r="A378" s="8">
        <v>45861</v>
      </c>
      <c r="B378" s="8">
        <v>45867</v>
      </c>
      <c r="C378" t="str">
        <f>List!A$83</f>
        <v>Red bell pepper, g</v>
      </c>
      <c r="D378">
        <v>1894</v>
      </c>
    </row>
    <row r="379" spans="1:4" x14ac:dyDescent="0.25">
      <c r="A379" s="8">
        <v>45861</v>
      </c>
      <c r="B379" s="8">
        <v>45862</v>
      </c>
      <c r="C379" t="str">
        <f>List!A$32</f>
        <v>Carrot, g</v>
      </c>
      <c r="D379">
        <v>500</v>
      </c>
    </row>
    <row r="380" spans="1:4" x14ac:dyDescent="0.25">
      <c r="A380" s="8">
        <v>45861</v>
      </c>
      <c r="B380" s="8">
        <v>45863</v>
      </c>
      <c r="C380" t="str">
        <f>List!A$82</f>
        <v>Yellow cherry tomato, g</v>
      </c>
      <c r="D380">
        <v>250</v>
      </c>
    </row>
    <row r="381" spans="1:4" x14ac:dyDescent="0.25">
      <c r="A381" s="8">
        <v>45861</v>
      </c>
      <c r="B381" s="8">
        <v>45863</v>
      </c>
      <c r="C381" t="str">
        <f>List!A$85</f>
        <v>Red cherry tomato, g</v>
      </c>
      <c r="D381">
        <v>250</v>
      </c>
    </row>
    <row r="382" spans="1:4" x14ac:dyDescent="0.25">
      <c r="A382" s="8">
        <v>45861</v>
      </c>
      <c r="B382" s="8">
        <v>45867</v>
      </c>
      <c r="C382" t="str">
        <f>List!A$41</f>
        <v>Radish, g</v>
      </c>
      <c r="D382">
        <v>312</v>
      </c>
    </row>
    <row r="383" spans="1:4" x14ac:dyDescent="0.25">
      <c r="A383" s="8">
        <v>45861</v>
      </c>
      <c r="B383" s="8">
        <v>45863</v>
      </c>
      <c r="C383" t="str">
        <f>List!A$36</f>
        <v>Plum, g</v>
      </c>
      <c r="D383">
        <v>418</v>
      </c>
    </row>
    <row r="384" spans="1:4" x14ac:dyDescent="0.25">
      <c r="A384" s="8">
        <v>45861</v>
      </c>
      <c r="B384" s="8">
        <v>45863</v>
      </c>
      <c r="C384" t="str">
        <f>List!A$67</f>
        <v>Basil, g</v>
      </c>
      <c r="D384">
        <f>50*5</f>
        <v>250</v>
      </c>
    </row>
    <row r="385" spans="1:4" x14ac:dyDescent="0.25">
      <c r="A385" s="8">
        <v>45861</v>
      </c>
      <c r="B385" s="8">
        <v>45863</v>
      </c>
      <c r="C385" t="str">
        <f>List!A$66</f>
        <v>Broccoli, g</v>
      </c>
      <c r="D385">
        <v>886</v>
      </c>
    </row>
    <row r="386" spans="1:4" x14ac:dyDescent="0.25">
      <c r="A386" s="8">
        <v>45860</v>
      </c>
      <c r="B386" s="8">
        <v>45863</v>
      </c>
      <c r="C386" t="str">
        <f>List!A$63</f>
        <v>Cauliflower, g</v>
      </c>
      <c r="D386">
        <v>902</v>
      </c>
    </row>
    <row r="387" spans="1:4" x14ac:dyDescent="0.25">
      <c r="A387" s="8">
        <v>45861</v>
      </c>
      <c r="B387" s="8">
        <v>45863</v>
      </c>
      <c r="C387" t="str">
        <f>List!A$31</f>
        <v>Beetroot, g</v>
      </c>
      <c r="D387">
        <v>610</v>
      </c>
    </row>
    <row r="388" spans="1:4" x14ac:dyDescent="0.25">
      <c r="A388" s="8">
        <v>45862</v>
      </c>
      <c r="B388" s="8">
        <v>45863</v>
      </c>
      <c r="C388" t="str">
        <f>List!A$37</f>
        <v>Lemon, g</v>
      </c>
      <c r="D388">
        <v>174</v>
      </c>
    </row>
    <row r="389" spans="1:4" x14ac:dyDescent="0.25">
      <c r="A389" s="8">
        <v>45862</v>
      </c>
      <c r="B389" s="8">
        <v>45869</v>
      </c>
      <c r="C389" t="str">
        <f>List!A$28</f>
        <v>Beef broth, g</v>
      </c>
      <c r="D389">
        <v>105</v>
      </c>
    </row>
    <row r="390" spans="1:4" x14ac:dyDescent="0.25">
      <c r="A390" s="8">
        <v>45862</v>
      </c>
      <c r="C390" t="str">
        <f>List!A$26</f>
        <v>Green tea, g</v>
      </c>
      <c r="D390">
        <v>100</v>
      </c>
    </row>
    <row r="391" spans="1:4" x14ac:dyDescent="0.25">
      <c r="A391" s="8">
        <v>45865</v>
      </c>
      <c r="B391" s="8">
        <v>45867</v>
      </c>
      <c r="C391" t="str">
        <f>List!A$74</f>
        <v>Arugula 25 g
Swiss chard 25 g</v>
      </c>
      <c r="D391">
        <v>8</v>
      </c>
    </row>
    <row r="392" spans="1:4" x14ac:dyDescent="0.25">
      <c r="A392" s="8">
        <v>45865</v>
      </c>
      <c r="B392" s="8">
        <v>45867</v>
      </c>
      <c r="C392" t="str">
        <f>List!A$76</f>
        <v>Iceberg 40 g
Radicchio 40 g
Kale 40 g</v>
      </c>
      <c r="D392">
        <v>2</v>
      </c>
    </row>
    <row r="393" spans="1:4" x14ac:dyDescent="0.25">
      <c r="A393" s="8">
        <v>45865</v>
      </c>
      <c r="B393" s="8">
        <v>45867</v>
      </c>
      <c r="C393" t="str">
        <f>List!A$75</f>
        <v>Iceberg 32 g
Kale 32 g
Spinach 32 g
Radicchio 32 g</v>
      </c>
      <c r="D393">
        <v>7</v>
      </c>
    </row>
    <row r="394" spans="1:4" x14ac:dyDescent="0.25">
      <c r="A394" s="8">
        <v>45865</v>
      </c>
      <c r="B394" s="8">
        <v>45867</v>
      </c>
      <c r="C394" t="str">
        <f>List!A$77</f>
        <v>Arugula 17 g
Swiss chard 17 g
Spinach 17 g</v>
      </c>
      <c r="D394">
        <v>1</v>
      </c>
    </row>
    <row r="395" spans="1:4" x14ac:dyDescent="0.25">
      <c r="A395" s="8">
        <v>45865</v>
      </c>
      <c r="B395" s="8">
        <v>45867</v>
      </c>
      <c r="C395" t="str">
        <f>List!A$67</f>
        <v>Basil, g</v>
      </c>
      <c r="D395">
        <f>50*6</f>
        <v>300</v>
      </c>
    </row>
    <row r="396" spans="1:4" x14ac:dyDescent="0.25">
      <c r="A396" s="8">
        <v>45865</v>
      </c>
      <c r="B396" s="8">
        <v>45867</v>
      </c>
      <c r="C396" t="str">
        <f>List!A$35</f>
        <v>Blueberry, g</v>
      </c>
      <c r="D396">
        <f>5*125</f>
        <v>625</v>
      </c>
    </row>
    <row r="397" spans="1:4" x14ac:dyDescent="0.25">
      <c r="A397" s="8">
        <v>45864</v>
      </c>
      <c r="B397" s="8">
        <v>45864</v>
      </c>
      <c r="C397" t="str">
        <f>List!A$70</f>
        <v>Eggplant, g</v>
      </c>
      <c r="D397">
        <v>152</v>
      </c>
    </row>
    <row r="398" spans="1:4" x14ac:dyDescent="0.25">
      <c r="A398" s="8">
        <v>45864</v>
      </c>
      <c r="B398" s="8">
        <v>45864</v>
      </c>
      <c r="C398" t="str">
        <f>List!A$61</f>
        <v>Cucumber, g</v>
      </c>
      <c r="D398">
        <v>288</v>
      </c>
    </row>
    <row r="399" spans="1:4" x14ac:dyDescent="0.25">
      <c r="A399" s="8">
        <v>45865</v>
      </c>
      <c r="B399" s="8">
        <v>45867</v>
      </c>
      <c r="C399" t="str">
        <f>List!A$31</f>
        <v>Beetroot, g</v>
      </c>
      <c r="D399">
        <v>440</v>
      </c>
    </row>
    <row r="400" spans="1:4" x14ac:dyDescent="0.25">
      <c r="A400" s="8">
        <v>45864</v>
      </c>
      <c r="B400" s="8">
        <v>45864</v>
      </c>
      <c r="C400" t="str">
        <f>List!A$94</f>
        <v>Sauerkraut, g</v>
      </c>
      <c r="D400">
        <v>175</v>
      </c>
    </row>
    <row r="401" spans="1:4" x14ac:dyDescent="0.25">
      <c r="A401" s="8">
        <v>45865</v>
      </c>
      <c r="B401" s="8">
        <v>45867</v>
      </c>
      <c r="C401" t="str">
        <f>List!A$66</f>
        <v>Broccoli, g</v>
      </c>
      <c r="D401">
        <v>728</v>
      </c>
    </row>
    <row r="402" spans="1:4" x14ac:dyDescent="0.25">
      <c r="A402" s="8">
        <v>45865</v>
      </c>
      <c r="B402" s="8">
        <v>45867</v>
      </c>
      <c r="C402" t="str">
        <f>List!A$36</f>
        <v>Plum, g</v>
      </c>
      <c r="D402">
        <v>320</v>
      </c>
    </row>
    <row r="403" spans="1:4" x14ac:dyDescent="0.25">
      <c r="A403" s="8">
        <v>45865</v>
      </c>
      <c r="B403" s="8">
        <v>45867</v>
      </c>
      <c r="C403" t="str">
        <f>List!A$81</f>
        <v>Red tomato, g</v>
      </c>
      <c r="D403">
        <v>354</v>
      </c>
    </row>
    <row r="404" spans="1:4" x14ac:dyDescent="0.25">
      <c r="A404" s="8">
        <v>45865</v>
      </c>
      <c r="B404" s="8">
        <v>45867</v>
      </c>
      <c r="C404" t="str">
        <f>List!A$82</f>
        <v>Yellow cherry tomato, g</v>
      </c>
      <c r="D404">
        <v>250</v>
      </c>
    </row>
    <row r="405" spans="1:4" x14ac:dyDescent="0.25">
      <c r="A405" s="8">
        <v>45871</v>
      </c>
      <c r="B405" s="8">
        <v>45875</v>
      </c>
      <c r="C405" t="str">
        <f>List!A$62</f>
        <v>Garlic, g</v>
      </c>
      <c r="D405">
        <v>76</v>
      </c>
    </row>
    <row r="406" spans="1:4" x14ac:dyDescent="0.25">
      <c r="A406" s="8">
        <v>45865</v>
      </c>
      <c r="B406" s="8">
        <v>45867</v>
      </c>
      <c r="C406" t="str">
        <f>List!A$63</f>
        <v>Cauliflower, g</v>
      </c>
      <c r="D406">
        <v>866</v>
      </c>
    </row>
    <row r="407" spans="1:4" x14ac:dyDescent="0.25">
      <c r="A407" s="8">
        <v>45867</v>
      </c>
      <c r="B407" s="8">
        <v>45867</v>
      </c>
      <c r="C407" t="str">
        <f>List!A$30</f>
        <v>Zucchini, g</v>
      </c>
      <c r="D407">
        <v>300</v>
      </c>
    </row>
    <row r="408" spans="1:4" x14ac:dyDescent="0.25">
      <c r="A408" s="8">
        <v>45865</v>
      </c>
      <c r="B408" s="8">
        <v>45868</v>
      </c>
      <c r="C408" t="str">
        <f>List!A$37</f>
        <v>Lemon, g</v>
      </c>
      <c r="D408">
        <v>476</v>
      </c>
    </row>
    <row r="409" spans="1:4" x14ac:dyDescent="0.25">
      <c r="A409" s="8">
        <v>45863</v>
      </c>
      <c r="B409" s="8">
        <v>45867</v>
      </c>
      <c r="C409" t="str">
        <f>List!A$32</f>
        <v>Carrot, g</v>
      </c>
      <c r="D409">
        <v>766</v>
      </c>
    </row>
    <row r="410" spans="1:4" x14ac:dyDescent="0.25">
      <c r="A410" s="8">
        <v>45866</v>
      </c>
      <c r="B410" s="8">
        <v>45873</v>
      </c>
      <c r="C410" t="str">
        <f>List!A$16</f>
        <v>Turmeric, g</v>
      </c>
      <c r="D410">
        <v>20</v>
      </c>
    </row>
    <row r="411" spans="1:4" x14ac:dyDescent="0.25">
      <c r="A411" s="8">
        <v>45868</v>
      </c>
      <c r="B411" s="8">
        <v>45870</v>
      </c>
      <c r="C411" t="str">
        <f>List!A$91</f>
        <v>Romaine lettuce, g</v>
      </c>
      <c r="D411">
        <f>5*100</f>
        <v>500</v>
      </c>
    </row>
    <row r="412" spans="1:4" x14ac:dyDescent="0.25">
      <c r="A412" s="8">
        <v>45868</v>
      </c>
      <c r="B412" s="8">
        <v>45870</v>
      </c>
      <c r="C412" t="str">
        <f>List!A$30</f>
        <v>Zucchini, g</v>
      </c>
      <c r="D412">
        <v>660</v>
      </c>
    </row>
    <row r="413" spans="1:4" x14ac:dyDescent="0.25">
      <c r="A413" s="8">
        <v>45868</v>
      </c>
      <c r="B413" s="8">
        <v>45870</v>
      </c>
      <c r="C413" t="str">
        <f>List!A$64</f>
        <v>Raspberry, g</v>
      </c>
      <c r="D413">
        <v>300</v>
      </c>
    </row>
    <row r="414" spans="1:4" x14ac:dyDescent="0.25">
      <c r="A414" s="8">
        <v>45868</v>
      </c>
      <c r="B414" s="8">
        <v>45870</v>
      </c>
      <c r="C414" t="str">
        <f>List!A$34</f>
        <v>Blackberry, g</v>
      </c>
      <c r="D414">
        <v>300</v>
      </c>
    </row>
    <row r="415" spans="1:4" x14ac:dyDescent="0.25">
      <c r="A415" s="8">
        <v>45868</v>
      </c>
      <c r="B415" s="8">
        <v>45870</v>
      </c>
      <c r="C415" t="str">
        <f>List!A92</f>
        <v>Butter lettuce, g</v>
      </c>
      <c r="D415">
        <f>2*100</f>
        <v>200</v>
      </c>
    </row>
    <row r="416" spans="1:4" x14ac:dyDescent="0.25">
      <c r="A416" s="8">
        <v>45868</v>
      </c>
      <c r="B416" s="8">
        <v>45870</v>
      </c>
      <c r="C416" t="str">
        <f>List!A95</f>
        <v>Salanova lettuce, g</v>
      </c>
      <c r="D416">
        <f>2*100</f>
        <v>200</v>
      </c>
    </row>
    <row r="417" spans="1:4" x14ac:dyDescent="0.25">
      <c r="A417" s="8">
        <v>45868</v>
      </c>
      <c r="B417" s="8">
        <v>45870</v>
      </c>
      <c r="C417" t="str">
        <f>List!A87</f>
        <v>Field pepper, g</v>
      </c>
      <c r="D417">
        <v>594</v>
      </c>
    </row>
    <row r="418" spans="1:4" x14ac:dyDescent="0.25">
      <c r="A418" s="8">
        <v>45868</v>
      </c>
      <c r="B418" s="8">
        <v>45870</v>
      </c>
      <c r="C418" t="str">
        <f>List!A$31</f>
        <v>Beetroot, g</v>
      </c>
      <c r="D418">
        <v>506</v>
      </c>
    </row>
    <row r="419" spans="1:4" x14ac:dyDescent="0.25">
      <c r="A419" s="8">
        <v>45868</v>
      </c>
      <c r="B419" s="8">
        <v>45870</v>
      </c>
      <c r="C419" t="str">
        <f>List!A$66</f>
        <v>Broccoli, g</v>
      </c>
      <c r="D419">
        <v>568</v>
      </c>
    </row>
    <row r="420" spans="1:4" x14ac:dyDescent="0.25">
      <c r="A420" s="8">
        <v>45869</v>
      </c>
      <c r="B420" s="8">
        <v>45870</v>
      </c>
      <c r="C420" t="str">
        <f>List!A$37</f>
        <v>Lemon, g</v>
      </c>
      <c r="D420">
        <v>194</v>
      </c>
    </row>
    <row r="421" spans="1:4" x14ac:dyDescent="0.25">
      <c r="A421" s="8">
        <v>45868</v>
      </c>
      <c r="B421" s="8">
        <v>45870</v>
      </c>
      <c r="C421" t="str">
        <f>List!A$32</f>
        <v>Carrot, g</v>
      </c>
      <c r="D421">
        <v>650</v>
      </c>
    </row>
    <row r="422" spans="1:4" x14ac:dyDescent="0.25">
      <c r="A422" s="8">
        <v>45868</v>
      </c>
      <c r="B422" s="8">
        <v>45870</v>
      </c>
      <c r="C422" t="str">
        <f>List!A$82</f>
        <v>Yellow cherry tomato, g</v>
      </c>
      <c r="D422">
        <v>250</v>
      </c>
    </row>
    <row r="423" spans="1:4" x14ac:dyDescent="0.25">
      <c r="A423" s="8">
        <v>45868</v>
      </c>
      <c r="B423" s="8">
        <v>45870</v>
      </c>
      <c r="C423" t="str">
        <f>List!A$63</f>
        <v>Cauliflower, g</v>
      </c>
      <c r="D423">
        <v>702</v>
      </c>
    </row>
    <row r="424" spans="1:4" x14ac:dyDescent="0.25">
      <c r="A424" s="8">
        <v>45868</v>
      </c>
      <c r="B424" s="8">
        <v>45870</v>
      </c>
      <c r="C424" t="str">
        <f>List!A$81</f>
        <v>Red tomato, g</v>
      </c>
      <c r="D424">
        <v>370</v>
      </c>
    </row>
    <row r="425" spans="1:4" x14ac:dyDescent="0.25">
      <c r="A425" s="8">
        <v>45868</v>
      </c>
      <c r="B425" s="8">
        <v>45870</v>
      </c>
      <c r="C425" t="str">
        <f>List!A$36</f>
        <v>Plum, g</v>
      </c>
      <c r="D425">
        <f>362*5/6</f>
        <v>301.66666666666669</v>
      </c>
    </row>
    <row r="426" spans="1:4" x14ac:dyDescent="0.25">
      <c r="A426" s="8">
        <v>45868</v>
      </c>
      <c r="C426" t="str">
        <f>List!A$45</f>
        <v>Black pepper, g</v>
      </c>
      <c r="D426">
        <v>20</v>
      </c>
    </row>
    <row r="427" spans="1:4" x14ac:dyDescent="0.25">
      <c r="A427" s="8">
        <v>45869</v>
      </c>
      <c r="C427" t="str">
        <f>List!A$78</f>
        <v>Vinegar, ml</v>
      </c>
      <c r="D427">
        <v>250</v>
      </c>
    </row>
    <row r="428" spans="1:4" x14ac:dyDescent="0.25">
      <c r="A428" s="8">
        <v>45869</v>
      </c>
      <c r="C428" t="str">
        <f>List!A$12</f>
        <v>Chia seeds, g</v>
      </c>
      <c r="D428">
        <v>200</v>
      </c>
    </row>
    <row r="429" spans="1:4" x14ac:dyDescent="0.25">
      <c r="A429" s="8">
        <v>45870</v>
      </c>
      <c r="C429" t="str">
        <f>List!A$28</f>
        <v>Beef broth, g</v>
      </c>
      <c r="D429">
        <v>150</v>
      </c>
    </row>
    <row r="430" spans="1:4" x14ac:dyDescent="0.25">
      <c r="A430" s="8">
        <v>45872</v>
      </c>
      <c r="B430" s="8">
        <v>45874</v>
      </c>
      <c r="C430" t="str">
        <f>List!A$35</f>
        <v>Blueberry, g</v>
      </c>
      <c r="D430">
        <f>5*125</f>
        <v>625</v>
      </c>
    </row>
    <row r="431" spans="1:4" x14ac:dyDescent="0.25">
      <c r="A431" s="8">
        <v>45872</v>
      </c>
      <c r="B431" s="8">
        <v>45874</v>
      </c>
      <c r="C431" t="str">
        <f>List!A$69</f>
        <v>Red currant, g</v>
      </c>
      <c r="D431">
        <f>5*125</f>
        <v>625</v>
      </c>
    </row>
    <row r="432" spans="1:4" x14ac:dyDescent="0.25">
      <c r="A432" s="8">
        <v>45871</v>
      </c>
      <c r="B432" s="8">
        <v>45871</v>
      </c>
      <c r="C432" t="str">
        <f>List!A96</f>
        <v>Bryndza, g</v>
      </c>
      <c r="D432">
        <v>220</v>
      </c>
    </row>
    <row r="433" spans="1:4" x14ac:dyDescent="0.25">
      <c r="A433" s="8">
        <v>45872</v>
      </c>
      <c r="B433" s="8">
        <v>45874</v>
      </c>
      <c r="C433" t="str">
        <f>List!A98</f>
        <v>Aficion lettuce, g</v>
      </c>
      <c r="D433">
        <f>9*150</f>
        <v>1350</v>
      </c>
    </row>
    <row r="434" spans="1:4" x14ac:dyDescent="0.25">
      <c r="A434" s="8">
        <v>45871</v>
      </c>
      <c r="B434" s="8">
        <v>45871</v>
      </c>
      <c r="C434" t="str">
        <f>List!A$36</f>
        <v>Plum, g</v>
      </c>
      <c r="D434">
        <v>362</v>
      </c>
    </row>
    <row r="435" spans="1:4" x14ac:dyDescent="0.25">
      <c r="A435" s="8">
        <v>45872</v>
      </c>
      <c r="B435" s="8">
        <v>45874</v>
      </c>
      <c r="C435" t="str">
        <f>List!A$41</f>
        <v>Radish, g</v>
      </c>
      <c r="D435">
        <v>140</v>
      </c>
    </row>
    <row r="436" spans="1:4" x14ac:dyDescent="0.25">
      <c r="A436" s="8">
        <v>45871</v>
      </c>
      <c r="B436" s="8">
        <v>45871</v>
      </c>
      <c r="C436" t="str">
        <f>List!A99</f>
        <v>Red onion, g</v>
      </c>
      <c r="D436">
        <v>48</v>
      </c>
    </row>
    <row r="437" spans="1:4" x14ac:dyDescent="0.25">
      <c r="A437" s="8">
        <v>45872</v>
      </c>
      <c r="B437" s="8">
        <v>45874</v>
      </c>
      <c r="C437" t="str">
        <f>List!A$31</f>
        <v>Beetroot, g</v>
      </c>
      <c r="D437">
        <v>512</v>
      </c>
    </row>
    <row r="438" spans="1:4" x14ac:dyDescent="0.25">
      <c r="A438" s="8">
        <v>45871</v>
      </c>
      <c r="B438" s="8">
        <v>45871</v>
      </c>
      <c r="C438" t="str">
        <f>List!A$100</f>
        <v>Peach, g</v>
      </c>
      <c r="D438">
        <v>124</v>
      </c>
    </row>
    <row r="439" spans="1:4" x14ac:dyDescent="0.25">
      <c r="A439" s="8">
        <v>45871</v>
      </c>
      <c r="B439" s="8">
        <v>45871</v>
      </c>
      <c r="C439" t="str">
        <f>List!A$101</f>
        <v>Black grapes, g</v>
      </c>
      <c r="D439">
        <v>98</v>
      </c>
    </row>
    <row r="440" spans="1:4" x14ac:dyDescent="0.25">
      <c r="A440" s="8">
        <v>45871</v>
      </c>
      <c r="B440" s="8">
        <v>45871</v>
      </c>
      <c r="C440" t="str">
        <f>List!A$70</f>
        <v>Eggplant, g</v>
      </c>
      <c r="D440">
        <v>222</v>
      </c>
    </row>
    <row r="441" spans="1:4" x14ac:dyDescent="0.25">
      <c r="A441" s="8">
        <v>45872</v>
      </c>
      <c r="B441" s="8">
        <v>45874</v>
      </c>
      <c r="C441" t="str">
        <f>List!A$63</f>
        <v>Cauliflower, g</v>
      </c>
      <c r="D441">
        <v>514</v>
      </c>
    </row>
    <row r="442" spans="1:4" x14ac:dyDescent="0.25">
      <c r="A442" s="8">
        <v>45872</v>
      </c>
      <c r="B442" s="8">
        <v>45874</v>
      </c>
      <c r="C442" t="str">
        <f>List!A$66</f>
        <v>Broccoli, g</v>
      </c>
      <c r="D442">
        <v>682</v>
      </c>
    </row>
    <row r="443" spans="1:4" x14ac:dyDescent="0.25">
      <c r="A443" s="8">
        <v>45872</v>
      </c>
      <c r="B443" s="8">
        <v>45874</v>
      </c>
      <c r="C443" t="str">
        <f>List!A$30</f>
        <v>Zucchini, g</v>
      </c>
      <c r="D443">
        <v>654</v>
      </c>
    </row>
    <row r="444" spans="1:4" x14ac:dyDescent="0.25">
      <c r="A444" s="8">
        <v>45871</v>
      </c>
      <c r="B444" s="8">
        <v>45871</v>
      </c>
      <c r="C444" t="str">
        <f>List!A88</f>
        <v>Lime, g</v>
      </c>
      <c r="D444">
        <v>84</v>
      </c>
    </row>
    <row r="445" spans="1:4" x14ac:dyDescent="0.25">
      <c r="A445" s="8">
        <v>45871</v>
      </c>
      <c r="B445" s="8">
        <v>45871</v>
      </c>
      <c r="C445" t="str">
        <f>List!A103</f>
        <v>Kiwi, g</v>
      </c>
      <c r="D445">
        <v>98</v>
      </c>
    </row>
    <row r="446" spans="1:4" x14ac:dyDescent="0.25">
      <c r="A446" s="8">
        <v>45871</v>
      </c>
      <c r="B446" s="8">
        <v>45871</v>
      </c>
      <c r="C446" t="str">
        <f>List!A104</f>
        <v>Red pear, g</v>
      </c>
      <c r="D446">
        <v>186</v>
      </c>
    </row>
    <row r="447" spans="1:4" x14ac:dyDescent="0.25">
      <c r="A447" s="8">
        <v>45872</v>
      </c>
      <c r="B447" s="8">
        <v>45874</v>
      </c>
      <c r="C447" t="str">
        <f>List!A$83</f>
        <v>Red bell pepper, g</v>
      </c>
      <c r="D447">
        <v>758</v>
      </c>
    </row>
    <row r="448" spans="1:4" x14ac:dyDescent="0.25">
      <c r="A448" s="8">
        <v>45872</v>
      </c>
      <c r="B448" s="8">
        <v>45875</v>
      </c>
      <c r="C448" t="str">
        <f>List!A$37</f>
        <v>Lemon, g</v>
      </c>
      <c r="D448">
        <v>326</v>
      </c>
    </row>
    <row r="449" spans="1:4" x14ac:dyDescent="0.25">
      <c r="A449" s="8">
        <v>45872</v>
      </c>
      <c r="B449" s="8">
        <v>45874</v>
      </c>
      <c r="C449" t="str">
        <f>List!A$32</f>
        <v>Carrot, g</v>
      </c>
      <c r="D449">
        <v>734</v>
      </c>
    </row>
    <row r="450" spans="1:4" x14ac:dyDescent="0.25">
      <c r="A450" s="8">
        <v>45872</v>
      </c>
      <c r="B450" s="8">
        <v>45874</v>
      </c>
      <c r="C450" t="str">
        <f>List!A105</f>
        <v>Pink tomato, g</v>
      </c>
      <c r="D450">
        <v>364</v>
      </c>
    </row>
    <row r="451" spans="1:4" x14ac:dyDescent="0.25">
      <c r="A451" s="8">
        <v>45871</v>
      </c>
      <c r="B451" s="8">
        <v>45871</v>
      </c>
      <c r="C451" t="str">
        <f>List!A$106</f>
        <v>Tangerine, g</v>
      </c>
      <c r="D451">
        <v>108</v>
      </c>
    </row>
    <row r="452" spans="1:4" x14ac:dyDescent="0.25">
      <c r="A452" s="8">
        <v>45872</v>
      </c>
      <c r="B452" s="8">
        <v>45874</v>
      </c>
      <c r="C452" t="str">
        <f>List!A$82</f>
        <v>Yellow cherry tomato, g</v>
      </c>
      <c r="D452">
        <v>250</v>
      </c>
    </row>
    <row r="453" spans="1:4" x14ac:dyDescent="0.25">
      <c r="A453" s="8">
        <v>45871</v>
      </c>
      <c r="B453" s="8">
        <v>45871</v>
      </c>
      <c r="C453" t="str">
        <f>List!A$61</f>
        <v>Cucumber, g</v>
      </c>
      <c r="D453">
        <v>272</v>
      </c>
    </row>
    <row r="454" spans="1:4" x14ac:dyDescent="0.25">
      <c r="A454" s="8">
        <v>45870</v>
      </c>
      <c r="C454" t="str">
        <f>List!A5</f>
        <v>Olive oil, ml</v>
      </c>
      <c r="D454">
        <v>500</v>
      </c>
    </row>
    <row r="455" spans="1:4" x14ac:dyDescent="0.25">
      <c r="A455" s="8">
        <v>45873</v>
      </c>
      <c r="C455" t="str">
        <f>List!A$39</f>
        <v>Black rice, g</v>
      </c>
      <c r="D455">
        <v>500</v>
      </c>
    </row>
    <row r="456" spans="1:4" x14ac:dyDescent="0.25">
      <c r="A456" s="8">
        <v>45874</v>
      </c>
      <c r="C456" t="str">
        <f>List!A$16</f>
        <v>Turmeric, g</v>
      </c>
      <c r="D456">
        <v>20</v>
      </c>
    </row>
    <row r="457" spans="1:4" x14ac:dyDescent="0.25">
      <c r="A457" s="8">
        <v>45874</v>
      </c>
      <c r="C457" t="str">
        <f>List!A7</f>
        <v>Almonds, g</v>
      </c>
      <c r="D457">
        <v>120</v>
      </c>
    </row>
    <row r="458" spans="1:4" x14ac:dyDescent="0.25">
      <c r="A458" s="8">
        <v>45874</v>
      </c>
      <c r="C458" t="str">
        <f>List!A3</f>
        <v>Walnuts, g</v>
      </c>
      <c r="D458">
        <v>200</v>
      </c>
    </row>
    <row r="459" spans="1:4" x14ac:dyDescent="0.25">
      <c r="A459" s="8">
        <v>45875</v>
      </c>
      <c r="B459" s="8">
        <v>45877</v>
      </c>
      <c r="C459" t="str">
        <f>List!A$83</f>
        <v>Red bell pepper, g</v>
      </c>
      <c r="D459">
        <v>672</v>
      </c>
    </row>
    <row r="460" spans="1:4" x14ac:dyDescent="0.25">
      <c r="A460" s="8">
        <v>45875</v>
      </c>
      <c r="B460" s="8">
        <v>45877</v>
      </c>
      <c r="C460" t="str">
        <f>List!A$74</f>
        <v>Arugula 25 g
Swiss chard 25 g</v>
      </c>
      <c r="D460">
        <v>2</v>
      </c>
    </row>
    <row r="461" spans="1:4" x14ac:dyDescent="0.25">
      <c r="A461" s="8">
        <v>45875</v>
      </c>
      <c r="B461" s="8">
        <v>45877</v>
      </c>
      <c r="C461" t="str">
        <f>List!A$76</f>
        <v>Iceberg 40 g
Radicchio 40 g
Kale 40 g</v>
      </c>
      <c r="D461">
        <v>4</v>
      </c>
    </row>
    <row r="462" spans="1:4" x14ac:dyDescent="0.25">
      <c r="A462" s="8">
        <v>45875</v>
      </c>
      <c r="B462" s="8">
        <v>45877</v>
      </c>
      <c r="C462" t="str">
        <f>List!A$75</f>
        <v>Iceberg 32 g
Kale 32 g
Spinach 32 g
Radicchio 32 g</v>
      </c>
      <c r="D462">
        <v>5</v>
      </c>
    </row>
    <row r="463" spans="1:4" x14ac:dyDescent="0.25">
      <c r="A463" s="8">
        <v>45875</v>
      </c>
      <c r="B463" s="8">
        <v>45877</v>
      </c>
      <c r="C463" t="str">
        <f>List!A$67</f>
        <v>Basil, g</v>
      </c>
      <c r="D463">
        <f>50*6</f>
        <v>300</v>
      </c>
    </row>
    <row r="464" spans="1:4" x14ac:dyDescent="0.25">
      <c r="A464" s="8">
        <v>45875</v>
      </c>
      <c r="B464" s="8">
        <v>45877</v>
      </c>
      <c r="C464" t="str">
        <f>List!A$31</f>
        <v>Beetroot, g</v>
      </c>
      <c r="D464">
        <v>440</v>
      </c>
    </row>
    <row r="465" spans="1:4" x14ac:dyDescent="0.25">
      <c r="A465" s="8">
        <v>45875</v>
      </c>
      <c r="B465" s="8">
        <v>45877</v>
      </c>
      <c r="C465" t="str">
        <f>List!A$30</f>
        <v>Zucchini, g</v>
      </c>
      <c r="D465">
        <v>756</v>
      </c>
    </row>
    <row r="466" spans="1:4" x14ac:dyDescent="0.25">
      <c r="A466" s="8">
        <v>45875</v>
      </c>
      <c r="B466" s="8">
        <v>45877</v>
      </c>
      <c r="C466" t="str">
        <f>List!A$32</f>
        <v>Carrot, g</v>
      </c>
      <c r="D466">
        <v>586</v>
      </c>
    </row>
    <row r="467" spans="1:4" x14ac:dyDescent="0.25">
      <c r="A467" s="8">
        <v>45876</v>
      </c>
      <c r="C467" t="str">
        <f>List!A$62</f>
        <v>Garlic, g</v>
      </c>
      <c r="D467">
        <v>102</v>
      </c>
    </row>
    <row r="468" spans="1:4" x14ac:dyDescent="0.25">
      <c r="A468" s="8">
        <v>45875</v>
      </c>
      <c r="B468" s="8">
        <v>45877</v>
      </c>
      <c r="C468" t="str">
        <f>List!A$69</f>
        <v>Red currant, g</v>
      </c>
      <c r="D468">
        <f>5*125</f>
        <v>625</v>
      </c>
    </row>
    <row r="469" spans="1:4" x14ac:dyDescent="0.25">
      <c r="A469" s="8">
        <v>45875</v>
      </c>
      <c r="B469" s="8">
        <v>45877</v>
      </c>
      <c r="C469" t="str">
        <f>List!A$41</f>
        <v>Radish, g</v>
      </c>
      <c r="D469">
        <v>196</v>
      </c>
    </row>
    <row r="470" spans="1:4" x14ac:dyDescent="0.25">
      <c r="A470" s="8">
        <v>45875</v>
      </c>
      <c r="B470" s="8">
        <v>45877</v>
      </c>
      <c r="C470" t="str">
        <f>List!A$66</f>
        <v>Broccoli, g</v>
      </c>
      <c r="D470">
        <v>684</v>
      </c>
    </row>
    <row r="471" spans="1:4" x14ac:dyDescent="0.25">
      <c r="A471" s="8">
        <v>45875</v>
      </c>
      <c r="B471" s="8">
        <v>45877</v>
      </c>
      <c r="C471" t="str">
        <f>List!A107</f>
        <v>Arugula 25 g
Radicchio 25 g
Frisée 25 g</v>
      </c>
      <c r="D471">
        <v>5</v>
      </c>
    </row>
    <row r="472" spans="1:4" x14ac:dyDescent="0.25">
      <c r="A472" s="8">
        <v>45875</v>
      </c>
      <c r="B472" s="8">
        <v>45877</v>
      </c>
      <c r="C472" t="str">
        <f>List!A$82</f>
        <v>Yellow cherry tomato, g</v>
      </c>
      <c r="D472">
        <v>250</v>
      </c>
    </row>
    <row r="473" spans="1:4" x14ac:dyDescent="0.25">
      <c r="A473" s="8">
        <v>45875</v>
      </c>
      <c r="B473" s="8">
        <v>45877</v>
      </c>
      <c r="C473" t="str">
        <f>List!A$81</f>
        <v>Red tomato, g</v>
      </c>
      <c r="D473">
        <v>282</v>
      </c>
    </row>
    <row r="474" spans="1:4" x14ac:dyDescent="0.25">
      <c r="A474" s="8">
        <v>45875</v>
      </c>
      <c r="B474" s="8">
        <v>45877</v>
      </c>
      <c r="C474" t="str">
        <f>List!A$35</f>
        <v>Blueberry, g</v>
      </c>
      <c r="D474">
        <v>550</v>
      </c>
    </row>
    <row r="475" spans="1:4" x14ac:dyDescent="0.25">
      <c r="A475" s="8">
        <v>45876</v>
      </c>
      <c r="B475" s="8">
        <v>45877</v>
      </c>
      <c r="C475" t="str">
        <f>List!A$37</f>
        <v>Lemon, g</v>
      </c>
      <c r="D475">
        <v>172</v>
      </c>
    </row>
    <row r="476" spans="1:4" x14ac:dyDescent="0.25">
      <c r="A476" s="8">
        <v>45875</v>
      </c>
      <c r="B476" s="8">
        <v>45877</v>
      </c>
      <c r="C476" t="str">
        <f>List!A$36</f>
        <v>Plum, g</v>
      </c>
      <c r="D476">
        <v>360</v>
      </c>
    </row>
    <row r="477" spans="1:4" x14ac:dyDescent="0.25">
      <c r="A477" s="8">
        <v>45876</v>
      </c>
      <c r="C477" t="str">
        <f>List!A$24</f>
        <v>Flax seeds, g</v>
      </c>
      <c r="D477">
        <v>160</v>
      </c>
    </row>
    <row r="478" spans="1:4" x14ac:dyDescent="0.25">
      <c r="A478" s="8">
        <v>45876</v>
      </c>
      <c r="B478" s="8">
        <v>45876</v>
      </c>
      <c r="C478" t="str">
        <f>List!A$81</f>
        <v>Red tomato, g</v>
      </c>
      <c r="D478">
        <v>400</v>
      </c>
    </row>
    <row r="479" spans="1:4" x14ac:dyDescent="0.25">
      <c r="A479" s="8">
        <v>45878</v>
      </c>
      <c r="B479" s="8">
        <v>45878</v>
      </c>
      <c r="C479" t="str">
        <f>List!A$61</f>
        <v>Cucumber, g</v>
      </c>
      <c r="D479">
        <v>494</v>
      </c>
    </row>
    <row r="480" spans="1:4" x14ac:dyDescent="0.25">
      <c r="A480" s="8">
        <v>45879</v>
      </c>
      <c r="B480" s="8">
        <v>45881</v>
      </c>
      <c r="C480" t="str">
        <f>List!A109</f>
        <v>Arugula 50 g</v>
      </c>
      <c r="D480">
        <v>12</v>
      </c>
    </row>
    <row r="481" spans="1:4" x14ac:dyDescent="0.25">
      <c r="A481" s="8">
        <v>45879</v>
      </c>
      <c r="B481" s="8">
        <v>45881</v>
      </c>
      <c r="C481" t="str">
        <f>List!A$74</f>
        <v>Arugula 25 g
Swiss chard 25 g</v>
      </c>
      <c r="D481">
        <v>5</v>
      </c>
    </row>
    <row r="482" spans="1:4" x14ac:dyDescent="0.25">
      <c r="A482" s="8">
        <v>45879</v>
      </c>
      <c r="B482" s="8">
        <v>45881</v>
      </c>
      <c r="C482" t="str">
        <f>List!A$76</f>
        <v>Iceberg 40 g
Radicchio 40 g
Kale 40 g</v>
      </c>
      <c r="D482">
        <v>4</v>
      </c>
    </row>
    <row r="483" spans="1:4" x14ac:dyDescent="0.25">
      <c r="A483" s="8">
        <v>45879</v>
      </c>
      <c r="B483" s="8">
        <v>45881</v>
      </c>
      <c r="C483" t="str">
        <f>List!A$80</f>
        <v>Brown tomato, g</v>
      </c>
      <c r="D483">
        <v>268</v>
      </c>
    </row>
    <row r="484" spans="1:4" x14ac:dyDescent="0.25">
      <c r="A484" s="8">
        <v>45879</v>
      </c>
      <c r="B484" s="8">
        <v>45881</v>
      </c>
      <c r="C484" t="str">
        <f>List!A110</f>
        <v>Romaine lettuce 67 g
Radicchio 67 g
Frisée 67 g</v>
      </c>
      <c r="D484">
        <v>1</v>
      </c>
    </row>
    <row r="485" spans="1:4" x14ac:dyDescent="0.25">
      <c r="A485" s="8">
        <v>45879</v>
      </c>
      <c r="B485" s="8">
        <v>45881</v>
      </c>
      <c r="C485" t="str">
        <f>List!A$34</f>
        <v>Blackberry, g</v>
      </c>
      <c r="D485">
        <f>5*125</f>
        <v>625</v>
      </c>
    </row>
    <row r="486" spans="1:4" x14ac:dyDescent="0.25">
      <c r="A486" s="8">
        <v>45879</v>
      </c>
      <c r="B486" s="8">
        <v>45881</v>
      </c>
      <c r="C486" t="str">
        <f>List!A$83</f>
        <v>Red bell pepper, g</v>
      </c>
      <c r="D486">
        <v>652</v>
      </c>
    </row>
    <row r="487" spans="1:4" x14ac:dyDescent="0.25">
      <c r="A487" s="8">
        <v>45878</v>
      </c>
      <c r="B487" s="8">
        <v>45878</v>
      </c>
      <c r="C487" t="str">
        <f>List!A$100</f>
        <v>Peach, g</v>
      </c>
      <c r="D487">
        <v>130</v>
      </c>
    </row>
    <row r="488" spans="1:4" x14ac:dyDescent="0.25">
      <c r="A488" s="8">
        <v>45879</v>
      </c>
      <c r="B488" s="8">
        <v>45881</v>
      </c>
      <c r="C488" t="str">
        <f>List!A111</f>
        <v>Yellow tomato, g</v>
      </c>
      <c r="D488">
        <v>346</v>
      </c>
    </row>
    <row r="489" spans="1:4" x14ac:dyDescent="0.25">
      <c r="A489" s="8">
        <v>45878</v>
      </c>
      <c r="B489" s="8">
        <v>45878</v>
      </c>
      <c r="C489" t="str">
        <f>List!A$36</f>
        <v>Plum, g</v>
      </c>
      <c r="D489">
        <v>344</v>
      </c>
    </row>
    <row r="490" spans="1:4" x14ac:dyDescent="0.25">
      <c r="A490" s="8">
        <v>45878</v>
      </c>
      <c r="B490" s="8">
        <v>45878</v>
      </c>
      <c r="C490" t="str">
        <f>List!A$101</f>
        <v>Black grapes, g</v>
      </c>
      <c r="D490">
        <v>160</v>
      </c>
    </row>
    <row r="491" spans="1:4" x14ac:dyDescent="0.25">
      <c r="A491" s="8">
        <v>45879</v>
      </c>
      <c r="B491" s="8">
        <v>45882</v>
      </c>
      <c r="C491" t="str">
        <f>List!A$37</f>
        <v>Lemon, g</v>
      </c>
      <c r="D491">
        <v>406</v>
      </c>
    </row>
    <row r="492" spans="1:4" x14ac:dyDescent="0.25">
      <c r="A492" s="8">
        <v>45878</v>
      </c>
      <c r="B492" s="8">
        <v>45878</v>
      </c>
      <c r="C492" t="str">
        <f>List!A57</f>
        <v>Pomegranate, g</v>
      </c>
      <c r="D492">
        <v>660</v>
      </c>
    </row>
    <row r="493" spans="1:4" x14ac:dyDescent="0.25">
      <c r="A493" s="8">
        <v>45879</v>
      </c>
      <c r="B493" s="8">
        <v>45881</v>
      </c>
      <c r="C493" t="str">
        <f>List!A$32</f>
        <v>Carrot, g</v>
      </c>
      <c r="D493">
        <v>560</v>
      </c>
    </row>
    <row r="494" spans="1:4" x14ac:dyDescent="0.25">
      <c r="A494" s="8">
        <v>45879</v>
      </c>
      <c r="B494" s="8">
        <v>45881</v>
      </c>
      <c r="C494" t="str">
        <f>List!A$41</f>
        <v>Radish, g</v>
      </c>
      <c r="D494">
        <v>204</v>
      </c>
    </row>
    <row r="495" spans="1:4" x14ac:dyDescent="0.25">
      <c r="A495" s="8">
        <v>45879</v>
      </c>
      <c r="B495" s="8">
        <v>45881</v>
      </c>
      <c r="C495" t="str">
        <f>List!A$30</f>
        <v>Zucchini, g</v>
      </c>
      <c r="D495">
        <v>700</v>
      </c>
    </row>
    <row r="496" spans="1:4" x14ac:dyDescent="0.25">
      <c r="A496" s="8">
        <v>45878</v>
      </c>
      <c r="B496" s="8">
        <v>45878</v>
      </c>
      <c r="C496" t="str">
        <f>List!A$106</f>
        <v>Tangerine, g</v>
      </c>
      <c r="D496">
        <v>110</v>
      </c>
    </row>
    <row r="497" spans="1:4" x14ac:dyDescent="0.25">
      <c r="A497" s="8">
        <v>45879</v>
      </c>
      <c r="B497" s="8">
        <v>45881</v>
      </c>
      <c r="C497" t="str">
        <f>List!A$31</f>
        <v>Beetroot, g</v>
      </c>
      <c r="D497">
        <v>586</v>
      </c>
    </row>
    <row r="498" spans="1:4" x14ac:dyDescent="0.25">
      <c r="A498" s="8">
        <v>45878</v>
      </c>
      <c r="B498" s="8">
        <v>45878</v>
      </c>
      <c r="C498" t="str">
        <f>List!A$70</f>
        <v>Eggplant, g</v>
      </c>
      <c r="D498">
        <v>230</v>
      </c>
    </row>
    <row r="499" spans="1:4" x14ac:dyDescent="0.25">
      <c r="A499" s="8">
        <v>45879</v>
      </c>
      <c r="B499" s="8">
        <v>45881</v>
      </c>
      <c r="C499" t="str">
        <f>List!A$67</f>
        <v>Basil, g</v>
      </c>
      <c r="D499">
        <f>50*6</f>
        <v>300</v>
      </c>
    </row>
    <row r="500" spans="1:4" x14ac:dyDescent="0.25">
      <c r="A500" s="8">
        <v>45878</v>
      </c>
      <c r="B500" s="8">
        <v>45878</v>
      </c>
      <c r="C500" t="str">
        <f>List!A$36</f>
        <v>Plum, g</v>
      </c>
      <c r="D500">
        <v>190</v>
      </c>
    </row>
    <row r="501" spans="1:4" x14ac:dyDescent="0.25">
      <c r="A501" s="8">
        <v>45879</v>
      </c>
      <c r="B501" s="8">
        <v>45880</v>
      </c>
      <c r="C501" t="str">
        <f>List!A$81</f>
        <v>Red tomato, g</v>
      </c>
      <c r="D501">
        <v>200</v>
      </c>
    </row>
    <row r="502" spans="1:4" x14ac:dyDescent="0.25">
      <c r="A502" s="8">
        <v>45880</v>
      </c>
      <c r="C502" t="str">
        <f>List!A$2</f>
        <v>Hemp protein, g</v>
      </c>
      <c r="D502">
        <v>1000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516EA3-97A1-4DC7-8927-4231172AF968}">
  <dimension ref="A1:G11"/>
  <sheetViews>
    <sheetView workbookViewId="0">
      <selection activeCell="G6" sqref="G6"/>
    </sheetView>
  </sheetViews>
  <sheetFormatPr defaultRowHeight="15" x14ac:dyDescent="0.25"/>
  <cols>
    <col min="1" max="1" width="18.42578125" bestFit="1" customWidth="1"/>
  </cols>
  <sheetData>
    <row r="1" spans="1:7" x14ac:dyDescent="0.25">
      <c r="B1" t="s">
        <v>105</v>
      </c>
      <c r="C1" t="s">
        <v>104</v>
      </c>
      <c r="D1" t="s">
        <v>106</v>
      </c>
      <c r="E1" t="s">
        <v>107</v>
      </c>
      <c r="F1" t="s">
        <v>109</v>
      </c>
      <c r="G1" t="s">
        <v>110</v>
      </c>
    </row>
    <row r="2" spans="1:7" x14ac:dyDescent="0.25">
      <c r="A2" t="str">
        <f>List!A63</f>
        <v>Cauliflower, g</v>
      </c>
      <c r="B2">
        <v>600</v>
      </c>
      <c r="C2">
        <v>750</v>
      </c>
      <c r="F2">
        <f>B2*2/7</f>
        <v>171.42857142857142</v>
      </c>
      <c r="G2">
        <f>C2*2/7</f>
        <v>214.28571428571428</v>
      </c>
    </row>
    <row r="3" spans="1:7" x14ac:dyDescent="0.25">
      <c r="A3" t="str">
        <f>List!A66</f>
        <v>Broccoli, g</v>
      </c>
      <c r="B3">
        <v>600</v>
      </c>
      <c r="C3">
        <v>750</v>
      </c>
      <c r="F3">
        <f t="shared" ref="F3:G11" si="0">B3*2/7</f>
        <v>171.42857142857142</v>
      </c>
      <c r="G3">
        <f t="shared" si="0"/>
        <v>214.28571428571428</v>
      </c>
    </row>
    <row r="4" spans="1:7" x14ac:dyDescent="0.25">
      <c r="A4" t="str">
        <f>List!A30</f>
        <v>Zucchini, g</v>
      </c>
      <c r="B4">
        <v>500</v>
      </c>
      <c r="C4">
        <v>600</v>
      </c>
      <c r="F4">
        <f t="shared" si="0"/>
        <v>142.85714285714286</v>
      </c>
      <c r="G4">
        <f t="shared" si="0"/>
        <v>171.42857142857142</v>
      </c>
    </row>
    <row r="5" spans="1:7" x14ac:dyDescent="0.25">
      <c r="A5" t="s">
        <v>103</v>
      </c>
      <c r="B5">
        <v>500</v>
      </c>
      <c r="C5">
        <v>600</v>
      </c>
      <c r="F5">
        <f t="shared" si="0"/>
        <v>142.85714285714286</v>
      </c>
      <c r="G5">
        <f t="shared" si="0"/>
        <v>171.42857142857142</v>
      </c>
    </row>
    <row r="6" spans="1:7" x14ac:dyDescent="0.25">
      <c r="A6" t="str">
        <f>List!A32</f>
        <v>Carrot, g</v>
      </c>
      <c r="B6">
        <v>500</v>
      </c>
      <c r="C6">
        <v>600</v>
      </c>
      <c r="F6">
        <f t="shared" si="0"/>
        <v>142.85714285714286</v>
      </c>
      <c r="G6">
        <f t="shared" si="0"/>
        <v>171.42857142857142</v>
      </c>
    </row>
    <row r="7" spans="1:7" x14ac:dyDescent="0.25">
      <c r="A7" t="s">
        <v>108</v>
      </c>
      <c r="B7">
        <v>500</v>
      </c>
      <c r="C7">
        <v>600</v>
      </c>
      <c r="F7">
        <f t="shared" si="0"/>
        <v>142.85714285714286</v>
      </c>
      <c r="G7">
        <f t="shared" si="0"/>
        <v>171.42857142857142</v>
      </c>
    </row>
    <row r="8" spans="1:7" x14ac:dyDescent="0.25">
      <c r="A8" t="str">
        <f>List!A31</f>
        <v>Beetroot, g</v>
      </c>
      <c r="B8">
        <v>400</v>
      </c>
      <c r="C8">
        <v>500</v>
      </c>
      <c r="F8">
        <f t="shared" si="0"/>
        <v>114.28571428571429</v>
      </c>
      <c r="G8">
        <f t="shared" si="0"/>
        <v>142.85714285714286</v>
      </c>
    </row>
    <row r="9" spans="1:7" x14ac:dyDescent="0.25">
      <c r="A9" t="str">
        <f>List!A29</f>
        <v>Butternut squash, g</v>
      </c>
      <c r="B9">
        <v>300</v>
      </c>
      <c r="C9">
        <v>400</v>
      </c>
      <c r="D9">
        <v>800</v>
      </c>
      <c r="E9">
        <v>1600</v>
      </c>
      <c r="F9">
        <f t="shared" si="0"/>
        <v>85.714285714285708</v>
      </c>
      <c r="G9">
        <f t="shared" si="0"/>
        <v>114.28571428571429</v>
      </c>
    </row>
    <row r="10" spans="1:7" x14ac:dyDescent="0.25">
      <c r="A10" t="str">
        <f>List!A36</f>
        <v>Plum, g</v>
      </c>
      <c r="B10">
        <v>300</v>
      </c>
      <c r="C10">
        <v>350</v>
      </c>
      <c r="F10">
        <f t="shared" si="0"/>
        <v>85.714285714285708</v>
      </c>
      <c r="G10">
        <f t="shared" si="0"/>
        <v>100</v>
      </c>
    </row>
    <row r="11" spans="1:7" x14ac:dyDescent="0.25">
      <c r="A11" t="str">
        <f>List!A41</f>
        <v>Radish, g</v>
      </c>
      <c r="B11">
        <v>150</v>
      </c>
      <c r="C11">
        <v>200</v>
      </c>
      <c r="F11">
        <f t="shared" si="0"/>
        <v>42.857142857142854</v>
      </c>
      <c r="G11">
        <f t="shared" si="0"/>
        <v>57.142857142857146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List</vt:lpstr>
      <vt:lpstr>Food</vt:lpstr>
      <vt:lpstr>TT</vt:lpstr>
      <vt:lpstr>Targets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</dc:creator>
  <cp:lastModifiedBy>sv</cp:lastModifiedBy>
  <dcterms:created xsi:type="dcterms:W3CDTF">2025-03-23T16:55:56Z</dcterms:created>
  <dcterms:modified xsi:type="dcterms:W3CDTF">2025-08-11T05:10:44Z</dcterms:modified>
</cp:coreProperties>
</file>